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inay pardeshi\ITech Provisions\SSS\"/>
    </mc:Choice>
  </mc:AlternateContent>
  <xr:revisionPtr revIDLastSave="0" documentId="13_ncr:1_{FAC58C67-A7D3-4648-A526-76108032D14B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INVOICE" sheetId="1" r:id="rId1"/>
    <sheet name="DDC" sheetId="4" r:id="rId2"/>
    <sheet name="DDD" sheetId="5" r:id="rId3"/>
  </sheets>
  <definedNames>
    <definedName name="Z_E3DE6500_17B9_11D5_A9C0_008048C4F8FE_.wvu.PrintArea" localSheetId="2" hidden="1">DDD!#REF!</definedName>
  </definedNames>
  <calcPr calcId="191029"/>
</workbook>
</file>

<file path=xl/calcChain.xml><?xml version="1.0" encoding="utf-8"?>
<calcChain xmlns="http://schemas.openxmlformats.org/spreadsheetml/2006/main">
  <c r="E22" i="5" l="1"/>
  <c r="E15" i="5"/>
  <c r="E14" i="5"/>
  <c r="E13" i="5"/>
  <c r="E10" i="5"/>
  <c r="D39" i="5"/>
  <c r="E39" i="5" s="1"/>
  <c r="J20" i="5"/>
  <c r="H20" i="5"/>
  <c r="H18" i="5"/>
  <c r="J18" i="5" s="1"/>
  <c r="H15" i="5"/>
  <c r="J15" i="5" s="1"/>
  <c r="H14" i="5"/>
  <c r="J14" i="5" s="1"/>
  <c r="F13" i="5"/>
  <c r="E16" i="5"/>
  <c r="J9" i="5"/>
  <c r="E5" i="5"/>
  <c r="E4" i="5"/>
  <c r="N37" i="5"/>
  <c r="O37" i="5" s="1"/>
  <c r="P37" i="5" s="1"/>
  <c r="R17" i="5"/>
  <c r="T17" i="5" s="1"/>
  <c r="R16" i="5"/>
  <c r="T14" i="5" s="1"/>
  <c r="T13" i="5"/>
  <c r="R13" i="5"/>
  <c r="O9" i="5"/>
  <c r="O16" i="5" s="1"/>
  <c r="O5" i="5"/>
  <c r="O4" i="5"/>
  <c r="H13" i="5" l="1"/>
  <c r="J13" i="5" s="1"/>
  <c r="E21" i="5"/>
  <c r="F21" i="5" s="1"/>
  <c r="E24" i="5"/>
  <c r="F24" i="5" s="1"/>
  <c r="E26" i="5"/>
  <c r="F26" i="5" s="1"/>
  <c r="E27" i="5"/>
  <c r="F27" i="5" s="1"/>
  <c r="E29" i="5"/>
  <c r="F29" i="5" s="1"/>
  <c r="E18" i="5"/>
  <c r="E20" i="5"/>
  <c r="E17" i="5"/>
  <c r="E19" i="5"/>
  <c r="E23" i="5"/>
  <c r="F23" i="5" s="1"/>
  <c r="E25" i="5"/>
  <c r="F25" i="5" s="1"/>
  <c r="E28" i="5"/>
  <c r="F28" i="5" s="1"/>
  <c r="E30" i="5"/>
  <c r="F30" i="5" s="1"/>
  <c r="F22" i="5"/>
  <c r="E31" i="5"/>
  <c r="F31" i="5" s="1"/>
  <c r="O12" i="5"/>
  <c r="P12" i="5" s="1"/>
  <c r="R12" i="5" s="1"/>
  <c r="T12" i="5" s="1"/>
  <c r="O19" i="5"/>
  <c r="P19" i="5" s="1"/>
  <c r="O21" i="5"/>
  <c r="P21" i="5" s="1"/>
  <c r="O23" i="5"/>
  <c r="P23" i="5" s="1"/>
  <c r="O25" i="5"/>
  <c r="P25" i="5" s="1"/>
  <c r="O27" i="5"/>
  <c r="P27" i="5" s="1"/>
  <c r="O28" i="5"/>
  <c r="P28" i="5" s="1"/>
  <c r="O13" i="5"/>
  <c r="O17" i="5"/>
  <c r="O14" i="5"/>
  <c r="O18" i="5"/>
  <c r="P18" i="5" s="1"/>
  <c r="O20" i="5"/>
  <c r="P20" i="5" s="1"/>
  <c r="O22" i="5"/>
  <c r="P22" i="5" s="1"/>
  <c r="O24" i="5"/>
  <c r="P24" i="5" s="1"/>
  <c r="O26" i="5"/>
  <c r="P26" i="5" s="1"/>
  <c r="O15" i="5"/>
  <c r="E34" i="5" l="1"/>
  <c r="I22" i="5"/>
  <c r="J22" i="5" s="1"/>
  <c r="I23" i="5"/>
  <c r="J23" i="5" s="1"/>
  <c r="I26" i="5"/>
  <c r="J26" i="5" s="1"/>
  <c r="H34" i="5"/>
  <c r="I31" i="5"/>
  <c r="J31" i="5" s="1"/>
  <c r="I27" i="5"/>
  <c r="J27" i="5" s="1"/>
  <c r="I30" i="5"/>
  <c r="J30" i="5" s="1"/>
  <c r="I24" i="5"/>
  <c r="J24" i="5" s="1"/>
  <c r="I25" i="5"/>
  <c r="J25" i="5" s="1"/>
  <c r="I28" i="5"/>
  <c r="J28" i="5" s="1"/>
  <c r="I29" i="5"/>
  <c r="J29" i="5" s="1"/>
  <c r="I21" i="5"/>
  <c r="S20" i="5"/>
  <c r="T20" i="5" s="1"/>
  <c r="S26" i="5"/>
  <c r="T26" i="5" s="1"/>
  <c r="O32" i="5"/>
  <c r="O33" i="5" s="1"/>
  <c r="T33" i="5" s="1"/>
  <c r="S18" i="5"/>
  <c r="S23" i="5"/>
  <c r="T23" i="5" s="1"/>
  <c r="S25" i="5"/>
  <c r="T25" i="5" s="1"/>
  <c r="S28" i="5"/>
  <c r="T28" i="5" s="1"/>
  <c r="S21" i="5"/>
  <c r="T21" i="5" s="1"/>
  <c r="S24" i="5"/>
  <c r="T24" i="5" s="1"/>
  <c r="S22" i="5"/>
  <c r="T22" i="5" s="1"/>
  <c r="R32" i="5"/>
  <c r="S27" i="5"/>
  <c r="T27" i="5" s="1"/>
  <c r="S19" i="5"/>
  <c r="T19" i="5" s="1"/>
  <c r="E35" i="5" l="1"/>
  <c r="J35" i="5" s="1"/>
  <c r="I34" i="5"/>
  <c r="J21" i="5"/>
  <c r="J34" i="5" s="1"/>
  <c r="S32" i="5"/>
  <c r="T18" i="5"/>
  <c r="T3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ABC1</author>
  </authors>
  <commentList>
    <comment ref="S32" authorId="0" shapeId="0" xr:uid="{00000000-0006-0000-0200-000001000000}">
      <text>
        <r>
          <rPr>
            <sz val="8"/>
            <color indexed="81"/>
            <rFont val="Tahoma"/>
            <family val="2"/>
          </rPr>
          <t xml:space="preserve">SD: TOTAL AMT OF TDS FOR STAFF
</t>
        </r>
      </text>
    </comment>
    <comment ref="T32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SD: TOTAL AMT OF YOURSELF CHEQUE FOR STAFF.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4" authorId="0" shapeId="0" xr:uid="{00000000-0006-0000-0200-000003000000}">
      <text>
        <r>
          <rPr>
            <sz val="8"/>
            <color indexed="81"/>
            <rFont val="Tahoma"/>
            <family val="2"/>
          </rPr>
          <t xml:space="preserve">SD: TOTAL AMT OF TDS FOR STAFF
</t>
        </r>
      </text>
    </comment>
    <comment ref="J34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SD: TOTAL AMT OF YOURSELF CHEQUE FOR STAFF.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<sst xmlns="http://schemas.openxmlformats.org/spreadsheetml/2006/main" count="249" uniqueCount="126">
  <si>
    <t>To,</t>
  </si>
  <si>
    <t>Bill Date :</t>
  </si>
  <si>
    <t>State Code :</t>
  </si>
  <si>
    <t>GSTIN No:</t>
  </si>
  <si>
    <t>Description</t>
  </si>
  <si>
    <t>Amount</t>
  </si>
  <si>
    <t>CGST -</t>
  </si>
  <si>
    <t>(RTGS Details :</t>
  </si>
  <si>
    <t>Account Name : Sure Shot Suggestions India Pvt Ltd.</t>
  </si>
  <si>
    <t>Account no :      50200033577801</t>
  </si>
  <si>
    <t>Bank Name :     HDFC Bank, Santacruz East.</t>
  </si>
  <si>
    <r>
      <t>IFSC Code :      HDFC0001333</t>
    </r>
    <r>
      <rPr>
        <b/>
        <sz val="9"/>
        <rFont val="Arial"/>
        <family val="2"/>
      </rPr>
      <t xml:space="preserve"> )</t>
    </r>
  </si>
  <si>
    <t xml:space="preserve">GST No 27AAICS9731R1ZD   </t>
  </si>
  <si>
    <t>Pan No : AAICS 9731R</t>
  </si>
  <si>
    <t>Please Note : With effect from 01.04.2021 TDS is applicable @ 5 % on service charges only</t>
  </si>
  <si>
    <t>FOR SURE SHOT SUGGESTIONS (I) PVT LTD.</t>
  </si>
  <si>
    <t>TAX  INVOICE</t>
  </si>
  <si>
    <t>Bill No:     /IPL/22-23</t>
  </si>
  <si>
    <t>Place of Service :</t>
  </si>
  <si>
    <t>IGST -</t>
  </si>
  <si>
    <t>Account Name : Sure Shot Services India Pvt Ltd.</t>
  </si>
  <si>
    <t>Account no :      50200071074672</t>
  </si>
  <si>
    <t xml:space="preserve">GSTIN : 27AAKCS3250K1Z3   </t>
  </si>
  <si>
    <t>Pan No : AAKCS 3250 K</t>
  </si>
  <si>
    <t>FOR SURE SHOT SERVICES (I) PVT LTD.</t>
  </si>
  <si>
    <t>Property management  services on a fee or a commission basis. ( Real Estate Agent) SAC Code  - 997221</t>
  </si>
  <si>
    <t>Rental Or Leasing Services Involving Own Or Leased Non-residential Property- SAC Code  - 997212</t>
  </si>
  <si>
    <t>Bill No:     /SER/22-23</t>
  </si>
  <si>
    <t>SGST -  (DROP Down)</t>
  </si>
  <si>
    <t>S.P , P.P , R.C ,B.D , V.B , P.D , V.K , V.J , S.A</t>
  </si>
  <si>
    <t>APPROVED BY</t>
  </si>
  <si>
    <t>SHEET NO</t>
  </si>
  <si>
    <t>PROFIT AMOUNT</t>
  </si>
  <si>
    <t>LOCKER / SOURCE</t>
  </si>
  <si>
    <t>PAID ON</t>
  </si>
  <si>
    <t># CIRIL ROYALITY</t>
  </si>
  <si>
    <t>REQUIRED ON</t>
  </si>
  <si>
    <t>#### PERSON</t>
  </si>
  <si>
    <t>PERSON</t>
  </si>
  <si>
    <t>COMPANY NAME</t>
  </si>
  <si>
    <t>SUB-BROKERAGE AMT RS</t>
  </si>
  <si>
    <t>DISBURSEMENT AMOUNT</t>
  </si>
  <si>
    <t>BALANCE</t>
  </si>
  <si>
    <t xml:space="preserve">PART/FULL </t>
  </si>
  <si>
    <t>CLEARED ON</t>
  </si>
  <si>
    <t>DATE RECEIVED</t>
  </si>
  <si>
    <t>AMOUNT RECD</t>
  </si>
  <si>
    <t>RECEIPT</t>
  </si>
  <si>
    <t>BILL AMOUNT</t>
  </si>
  <si>
    <t>GST :</t>
  </si>
  <si>
    <t>SERVICE CHARGES RS :</t>
  </si>
  <si>
    <t>BILL DATED :</t>
  </si>
  <si>
    <t>BILL NO:</t>
  </si>
  <si>
    <t>PREMISES</t>
  </si>
  <si>
    <t>CLIENT</t>
  </si>
  <si>
    <t>DEAL DISBURSAL CHART  - SERVICES</t>
  </si>
  <si>
    <t xml:space="preserve">DEAL DISBURSAL CHART  - SSSIPL </t>
  </si>
  <si>
    <t>INVOICE</t>
  </si>
  <si>
    <t xml:space="preserve">SH : </t>
  </si>
  <si>
    <t>DATE :</t>
  </si>
  <si>
    <t>OUR SERVICE FEES</t>
  </si>
  <si>
    <t>GST</t>
  </si>
  <si>
    <t xml:space="preserve">T.D.S </t>
  </si>
  <si>
    <t>Chq Num</t>
  </si>
  <si>
    <t>CHQ AMT</t>
  </si>
  <si>
    <t>BALANCE ( OUR SHARE )</t>
  </si>
  <si>
    <t>W.E.F 01.09.14 everything is calculated on 70% of our share.</t>
  </si>
  <si>
    <t>NO.</t>
  </si>
  <si>
    <t>DETAILS</t>
  </si>
  <si>
    <t>AMOUNT</t>
  </si>
  <si>
    <t>ROUNDED</t>
  </si>
  <si>
    <t>TOTAL</t>
  </si>
  <si>
    <t>TDS</t>
  </si>
  <si>
    <t>GST  ( TAX )</t>
  </si>
  <si>
    <t>INCOME TAX ( TAX )</t>
  </si>
  <si>
    <t>S.P MOM (SELF)</t>
  </si>
  <si>
    <t>CHARITY 1 (SELF)</t>
  </si>
  <si>
    <t>CHARITY 2 (SELF)</t>
  </si>
  <si>
    <t>ADVERTISEMENT ( AD)</t>
  </si>
  <si>
    <t>DIWALI  ( AD )</t>
  </si>
  <si>
    <t>MISCELLANEOUS EXP</t>
  </si>
  <si>
    <t>PRISCILLA PINTO</t>
  </si>
  <si>
    <t>RAKESH CHARATKAR</t>
  </si>
  <si>
    <t>BHAVNA DAXINI</t>
  </si>
  <si>
    <t>VRINDA BHAT</t>
  </si>
  <si>
    <t>PHIROZA DUMASIA</t>
  </si>
  <si>
    <t>VIJAY KUMAR</t>
  </si>
  <si>
    <t>VRUNDA SAWANT</t>
  </si>
  <si>
    <t>KIRTI JABDE</t>
  </si>
  <si>
    <t>VISHAL JADHAV</t>
  </si>
  <si>
    <t>SUSHANT ADIVIREKAR</t>
  </si>
  <si>
    <t>VRUTI CHAVAN</t>
  </si>
  <si>
    <t>TOTAL EXPENSES</t>
  </si>
  <si>
    <t>BALANCE ( CURRENT A/C)</t>
  </si>
  <si>
    <t>Balance in Current account %</t>
  </si>
  <si>
    <t>B.AMOUNT</t>
  </si>
  <si>
    <t>MISC.D</t>
  </si>
  <si>
    <t>BAL DUE</t>
  </si>
  <si>
    <t>CHEQUE AMT</t>
  </si>
  <si>
    <t>SURE SHOT SUGGESTIONS (I) PVT. LTD</t>
  </si>
  <si>
    <t xml:space="preserve"> BILL Nos</t>
  </si>
  <si>
    <t>BILL DT</t>
  </si>
  <si>
    <t xml:space="preserve">( BILL AMT : BILL + ST  = TOTAL </t>
  </si>
  <si>
    <t>SURE SHOT SERVICES (I) PVT. LTD</t>
  </si>
  <si>
    <t>SSSIPL - SUB-BROKERAGE - INVOICE</t>
  </si>
  <si>
    <t>SSSIPL - RENTAL INVOICE</t>
  </si>
  <si>
    <t>SERVICES - SUB-BROKERAGE - INVOICE</t>
  </si>
  <si>
    <t xml:space="preserve">EVERYTHING IS SIMILAR JUST THE HIGHLIGHTED COLUMN IS DIFFERENT FOR THE SUB - BROKERAGE &amp; RENTAL invoice </t>
  </si>
  <si>
    <t>WORKINGS</t>
  </si>
  <si>
    <t>SUB BROKERAGE</t>
  </si>
  <si>
    <t xml:space="preserve">CHARITY 1 (SELF) </t>
  </si>
  <si>
    <t>VRUTTI CHAVAN</t>
  </si>
  <si>
    <t>BILL Nos</t>
  </si>
  <si>
    <t xml:space="preserve">DEAL DETAILS CHART </t>
  </si>
  <si>
    <t>( DDC )</t>
  </si>
  <si>
    <t>01/22-23 SER</t>
  </si>
  <si>
    <t>ABC</t>
  </si>
  <si>
    <t>XYZ</t>
  </si>
  <si>
    <r>
      <rPr>
        <b/>
        <u/>
        <sz val="8"/>
        <rFont val="Arial"/>
        <family val="2"/>
      </rPr>
      <t>SUB BROKERAGE</t>
    </r>
    <r>
      <rPr>
        <b/>
        <sz val="8"/>
        <rFont val="Arial"/>
        <family val="2"/>
      </rPr>
      <t xml:space="preserve"> </t>
    </r>
  </si>
  <si>
    <t>CIRIL ROYALTY</t>
  </si>
  <si>
    <t>Not Applicable</t>
  </si>
  <si>
    <t>SAJO POLYTEK PVT LTD</t>
  </si>
  <si>
    <t>PLOT NO.1, SURVEY NO 266/5, ANGAMALLY SOUTH</t>
  </si>
  <si>
    <t>01'/22-23 -IPL</t>
  </si>
  <si>
    <t>DDC - SSSIPL</t>
  </si>
  <si>
    <t>DDC -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</si>
</sst>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&gt;=10000000]##\,##\,##\,##0;[&gt;=100000]\ ##\,##\,##0;##,##0"/>
    <numFmt numFmtId="165" formatCode="[&gt;=10000000]##.##\,##\,##0;[&gt;=100000]\ ##.##\,##0;##,##0"/>
    <numFmt numFmtId="166" formatCode="[&gt;=10000000]##.00\,##\,##\,##0;[&gt;=100000]\ ##.00\,##\,##0;##,##0.00"/>
  </numFmts>
  <fonts count="3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10"/>
      <color theme="1" tint="4.9989318521683403E-2"/>
      <name val="Arial"/>
      <family val="2"/>
    </font>
    <font>
      <b/>
      <sz val="20"/>
      <color theme="1"/>
      <name val="Calibri"/>
      <family val="2"/>
      <scheme val="minor"/>
    </font>
    <font>
      <sz val="10"/>
      <name val="Arial"/>
    </font>
    <font>
      <b/>
      <sz val="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sz val="22"/>
      <name val="Arial"/>
      <family val="2"/>
    </font>
    <font>
      <b/>
      <sz val="25"/>
      <name val="Arial"/>
      <family val="2"/>
    </font>
    <font>
      <b/>
      <u/>
      <sz val="8"/>
      <name val="Arial"/>
      <family val="2"/>
    </font>
    <font>
      <b/>
      <sz val="8"/>
      <color theme="1" tint="4.9989318521683403E-2"/>
      <name val="Arial"/>
      <family val="2"/>
    </font>
    <font>
      <b/>
      <sz val="8"/>
      <color rgb="FFFF000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Book Antiqua"/>
      <family val="1"/>
    </font>
    <font>
      <sz val="7"/>
      <name val="Book Antiqua"/>
      <family val="1"/>
    </font>
    <font>
      <b/>
      <sz val="8"/>
      <name val="Verdana"/>
      <family val="2"/>
    </font>
    <font>
      <b/>
      <sz val="14"/>
      <name val="Verdana"/>
      <family val="2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8.5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6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0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wrapText="1"/>
    </xf>
    <xf numFmtId="0" fontId="5" fillId="0" borderId="0" xfId="0" applyFont="1" applyAlignment="1">
      <alignment wrapText="1"/>
    </xf>
    <xf numFmtId="0" fontId="1" fillId="0" borderId="0" xfId="0" applyFont="1"/>
    <xf numFmtId="0" fontId="0" fillId="0" borderId="0" xfId="0" applyAlignment="1">
      <alignment horizontal="left" vertical="top" wrapText="1"/>
    </xf>
    <xf numFmtId="0" fontId="6" fillId="0" borderId="0" xfId="0" applyFont="1"/>
    <xf numFmtId="16" fontId="12" fillId="2" borderId="0" xfId="1" quotePrefix="1" applyNumberFormat="1" applyFont="1" applyFill="1"/>
    <xf numFmtId="0" fontId="7" fillId="0" borderId="0" xfId="1"/>
    <xf numFmtId="0" fontId="7" fillId="0" borderId="3" xfId="1" applyBorder="1"/>
    <xf numFmtId="0" fontId="8" fillId="2" borderId="3" xfId="1" applyFont="1" applyFill="1" applyBorder="1" applyAlignment="1">
      <alignment vertical="center" wrapText="1"/>
    </xf>
    <xf numFmtId="0" fontId="18" fillId="0" borderId="0" xfId="1" applyFont="1" applyAlignment="1">
      <alignment vertical="center"/>
    </xf>
    <xf numFmtId="0" fontId="22" fillId="2" borderId="0" xfId="1" applyFont="1" applyFill="1"/>
    <xf numFmtId="0" fontId="23" fillId="2" borderId="3" xfId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0" fontId="7" fillId="2" borderId="3" xfId="1" applyFill="1" applyBorder="1" applyAlignment="1">
      <alignment vertical="center" wrapText="1"/>
    </xf>
    <xf numFmtId="0" fontId="25" fillId="0" borderId="3" xfId="1" applyFont="1" applyBorder="1" applyAlignment="1">
      <alignment vertical="center" wrapText="1"/>
    </xf>
    <xf numFmtId="0" fontId="4" fillId="0" borderId="0" xfId="1" applyFont="1" applyAlignment="1">
      <alignment wrapText="1" shrinkToFit="1"/>
    </xf>
    <xf numFmtId="0" fontId="20" fillId="0" borderId="0" xfId="1" applyFont="1"/>
    <xf numFmtId="0" fontId="1" fillId="0" borderId="0" xfId="0" applyFont="1" applyAlignment="1">
      <alignment horizontal="center"/>
    </xf>
    <xf numFmtId="0" fontId="0" fillId="3" borderId="0" xfId="0" applyFill="1" applyAlignment="1">
      <alignment horizontal="left" vertical="top" wrapText="1"/>
    </xf>
    <xf numFmtId="17" fontId="2" fillId="0" borderId="0" xfId="0" quotePrefix="1" applyNumberFormat="1" applyFont="1"/>
    <xf numFmtId="17" fontId="2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25" xfId="0" applyFont="1" applyBorder="1"/>
    <xf numFmtId="0" fontId="8" fillId="2" borderId="25" xfId="0" applyFont="1" applyFill="1" applyBorder="1"/>
    <xf numFmtId="0" fontId="8" fillId="0" borderId="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4" fontId="16" fillId="0" borderId="1" xfId="0" applyNumberFormat="1" applyFont="1" applyBorder="1" applyAlignment="1">
      <alignment shrinkToFit="1"/>
    </xf>
    <xf numFmtId="164" fontId="16" fillId="0" borderId="21" xfId="0" quotePrefix="1" applyNumberFormat="1" applyFont="1" applyBorder="1" applyAlignment="1">
      <alignment shrinkToFit="1"/>
    </xf>
    <xf numFmtId="164" fontId="16" fillId="0" borderId="2" xfId="0" applyNumberFormat="1" applyFont="1" applyBorder="1" applyAlignment="1">
      <alignment shrinkToFit="1"/>
    </xf>
    <xf numFmtId="164" fontId="16" fillId="0" borderId="1" xfId="0" applyNumberFormat="1" applyFont="1" applyBorder="1" applyAlignment="1">
      <alignment horizontal="center" shrinkToFit="1"/>
    </xf>
    <xf numFmtId="0" fontId="30" fillId="0" borderId="20" xfId="0" applyFont="1" applyBorder="1"/>
    <xf numFmtId="164" fontId="16" fillId="0" borderId="54" xfId="0" applyNumberFormat="1" applyFont="1" applyBorder="1" applyAlignment="1">
      <alignment horizontal="center"/>
    </xf>
    <xf numFmtId="3" fontId="8" fillId="0" borderId="0" xfId="0" applyNumberFormat="1" applyFont="1"/>
    <xf numFmtId="0" fontId="8" fillId="0" borderId="55" xfId="0" applyFont="1" applyBorder="1"/>
    <xf numFmtId="0" fontId="8" fillId="0" borderId="56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58" xfId="0" applyFont="1" applyBorder="1"/>
    <xf numFmtId="164" fontId="8" fillId="0" borderId="59" xfId="0" applyNumberFormat="1" applyFont="1" applyBorder="1" applyAlignment="1">
      <alignment horizontal="center"/>
    </xf>
    <xf numFmtId="164" fontId="16" fillId="0" borderId="59" xfId="0" applyNumberFormat="1" applyFont="1" applyBorder="1" applyAlignment="1">
      <alignment horizontal="right"/>
    </xf>
    <xf numFmtId="0" fontId="19" fillId="0" borderId="59" xfId="0" applyFont="1" applyBorder="1" applyAlignment="1">
      <alignment horizontal="center"/>
    </xf>
    <xf numFmtId="164" fontId="2" fillId="0" borderId="60" xfId="0" applyNumberFormat="1" applyFont="1" applyBorder="1" applyAlignment="1">
      <alignment horizontal="center"/>
    </xf>
    <xf numFmtId="164" fontId="8" fillId="0" borderId="59" xfId="0" applyNumberFormat="1" applyFont="1" applyBorder="1" applyAlignment="1">
      <alignment horizontal="right"/>
    </xf>
    <xf numFmtId="0" fontId="8" fillId="0" borderId="59" xfId="0" applyFont="1" applyBorder="1" applyAlignment="1">
      <alignment horizontal="center"/>
    </xf>
    <xf numFmtId="0" fontId="21" fillId="0" borderId="59" xfId="0" applyFont="1" applyBorder="1" applyAlignment="1">
      <alignment vertical="justify" wrapText="1"/>
    </xf>
    <xf numFmtId="0" fontId="8" fillId="0" borderId="61" xfId="0" applyFont="1" applyBorder="1"/>
    <xf numFmtId="164" fontId="8" fillId="0" borderId="62" xfId="0" applyNumberFormat="1" applyFont="1" applyBorder="1" applyAlignment="1">
      <alignment horizontal="center"/>
    </xf>
    <xf numFmtId="164" fontId="8" fillId="0" borderId="62" xfId="0" applyNumberFormat="1" applyFont="1" applyBorder="1" applyAlignment="1">
      <alignment horizontal="right"/>
    </xf>
    <xf numFmtId="0" fontId="21" fillId="0" borderId="62" xfId="0" applyFont="1" applyBorder="1" applyAlignment="1">
      <alignment vertical="justify" wrapText="1"/>
    </xf>
    <xf numFmtId="164" fontId="2" fillId="0" borderId="63" xfId="0" applyNumberFormat="1" applyFont="1" applyBorder="1" applyAlignment="1">
      <alignment horizontal="center"/>
    </xf>
    <xf numFmtId="164" fontId="8" fillId="0" borderId="56" xfId="0" applyNumberFormat="1" applyFont="1" applyBorder="1" applyAlignment="1">
      <alignment horizontal="center"/>
    </xf>
    <xf numFmtId="164" fontId="8" fillId="0" borderId="56" xfId="0" applyNumberFormat="1" applyFont="1" applyBorder="1"/>
    <xf numFmtId="164" fontId="4" fillId="0" borderId="57" xfId="0" applyNumberFormat="1" applyFont="1" applyBorder="1" applyAlignment="1">
      <alignment horizontal="center"/>
    </xf>
    <xf numFmtId="164" fontId="8" fillId="0" borderId="59" xfId="0" applyNumberFormat="1" applyFont="1" applyBorder="1"/>
    <xf numFmtId="164" fontId="4" fillId="0" borderId="60" xfId="0" applyNumberFormat="1" applyFont="1" applyBorder="1" applyAlignment="1">
      <alignment horizontal="center"/>
    </xf>
    <xf numFmtId="164" fontId="8" fillId="0" borderId="59" xfId="0" applyNumberFormat="1" applyFont="1" applyBorder="1" applyAlignment="1">
      <alignment wrapText="1"/>
    </xf>
    <xf numFmtId="0" fontId="8" fillId="2" borderId="58" xfId="0" applyFont="1" applyFill="1" applyBorder="1"/>
    <xf numFmtId="164" fontId="8" fillId="2" borderId="59" xfId="0" applyNumberFormat="1" applyFont="1" applyFill="1" applyBorder="1" applyAlignment="1">
      <alignment horizontal="center"/>
    </xf>
    <xf numFmtId="164" fontId="8" fillId="2" borderId="59" xfId="0" applyNumberFormat="1" applyFont="1" applyFill="1" applyBorder="1" applyAlignment="1">
      <alignment wrapText="1"/>
    </xf>
    <xf numFmtId="0" fontId="8" fillId="2" borderId="66" xfId="0" applyFont="1" applyFill="1" applyBorder="1"/>
    <xf numFmtId="164" fontId="8" fillId="2" borderId="67" xfId="0" applyNumberFormat="1" applyFont="1" applyFill="1" applyBorder="1" applyAlignment="1">
      <alignment horizontal="center"/>
    </xf>
    <xf numFmtId="164" fontId="8" fillId="0" borderId="67" xfId="0" applyNumberFormat="1" applyFont="1" applyBorder="1" applyAlignment="1">
      <alignment horizontal="center"/>
    </xf>
    <xf numFmtId="164" fontId="4" fillId="0" borderId="68" xfId="0" applyNumberFormat="1" applyFont="1" applyBorder="1" applyAlignment="1">
      <alignment horizontal="center"/>
    </xf>
    <xf numFmtId="0" fontId="8" fillId="0" borderId="23" xfId="0" applyFont="1" applyBorder="1"/>
    <xf numFmtId="0" fontId="8" fillId="0" borderId="22" xfId="0" applyFont="1" applyBorder="1"/>
    <xf numFmtId="164" fontId="8" fillId="0" borderId="22" xfId="0" applyNumberFormat="1" applyFont="1" applyBorder="1" applyAlignment="1">
      <alignment horizontal="center"/>
    </xf>
    <xf numFmtId="164" fontId="8" fillId="0" borderId="22" xfId="0" applyNumberFormat="1" applyFont="1" applyBorder="1" applyAlignment="1">
      <alignment horizontal="center" shrinkToFit="1"/>
    </xf>
    <xf numFmtId="164" fontId="8" fillId="0" borderId="24" xfId="0" applyNumberFormat="1" applyFont="1" applyBorder="1" applyAlignment="1">
      <alignment horizontal="center" shrinkToFit="1"/>
    </xf>
    <xf numFmtId="164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3" fontId="8" fillId="2" borderId="43" xfId="0" applyNumberFormat="1" applyFont="1" applyFill="1" applyBorder="1" applyAlignment="1">
      <alignment horizontal="center"/>
    </xf>
    <xf numFmtId="3" fontId="8" fillId="2" borderId="44" xfId="0" applyNumberFormat="1" applyFont="1" applyFill="1" applyBorder="1" applyAlignment="1">
      <alignment horizontal="center"/>
    </xf>
    <xf numFmtId="0" fontId="8" fillId="2" borderId="4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/>
    </xf>
    <xf numFmtId="164" fontId="8" fillId="2" borderId="47" xfId="0" applyNumberFormat="1" applyFont="1" applyFill="1" applyBorder="1" applyAlignment="1">
      <alignment horizontal="center"/>
    </xf>
    <xf numFmtId="164" fontId="8" fillId="2" borderId="48" xfId="0" applyNumberFormat="1" applyFont="1" applyFill="1" applyBorder="1" applyAlignment="1">
      <alignment horizontal="center"/>
    </xf>
    <xf numFmtId="164" fontId="8" fillId="2" borderId="50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0" fontId="0" fillId="0" borderId="0" xfId="0" applyAlignment="1">
      <alignment horizontal="left"/>
    </xf>
    <xf numFmtId="0" fontId="27" fillId="0" borderId="0" xfId="0" applyFont="1" applyAlignment="1">
      <alignment horizontal="left"/>
    </xf>
    <xf numFmtId="0" fontId="26" fillId="0" borderId="0" xfId="0" applyFont="1"/>
    <xf numFmtId="0" fontId="27" fillId="0" borderId="0" xfId="0" applyFont="1"/>
    <xf numFmtId="0" fontId="8" fillId="2" borderId="0" xfId="0" applyFont="1" applyFill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26" fillId="0" borderId="0" xfId="0" applyFont="1" applyAlignment="1">
      <alignment horizontal="center"/>
    </xf>
    <xf numFmtId="0" fontId="31" fillId="3" borderId="41" xfId="0" applyFont="1" applyFill="1" applyBorder="1" applyAlignment="1">
      <alignment horizontal="center" shrinkToFit="1"/>
    </xf>
    <xf numFmtId="0" fontId="8" fillId="2" borderId="0" xfId="0" applyFont="1" applyFill="1"/>
    <xf numFmtId="0" fontId="8" fillId="0" borderId="7" xfId="0" applyFont="1" applyBorder="1"/>
    <xf numFmtId="0" fontId="8" fillId="0" borderId="8" xfId="0" applyFont="1" applyBorder="1"/>
    <xf numFmtId="0" fontId="8" fillId="0" borderId="12" xfId="0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14" fillId="2" borderId="18" xfId="0" applyFont="1" applyFill="1" applyBorder="1" applyAlignment="1">
      <alignment horizontal="left"/>
    </xf>
    <xf numFmtId="164" fontId="16" fillId="0" borderId="19" xfId="0" applyNumberFormat="1" applyFont="1" applyBorder="1" applyAlignment="1">
      <alignment horizontal="center" shrinkToFit="1"/>
    </xf>
    <xf numFmtId="164" fontId="16" fillId="0" borderId="18" xfId="0" quotePrefix="1" applyNumberFormat="1" applyFont="1" applyBorder="1" applyAlignment="1">
      <alignment horizontal="center" shrinkToFit="1"/>
    </xf>
    <xf numFmtId="164" fontId="16" fillId="0" borderId="18" xfId="0" applyNumberFormat="1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164" fontId="16" fillId="0" borderId="20" xfId="0" applyNumberFormat="1" applyFont="1" applyBorder="1" applyAlignment="1">
      <alignment shrinkToFit="1"/>
    </xf>
    <xf numFmtId="0" fontId="8" fillId="4" borderId="22" xfId="0" applyFont="1" applyFill="1" applyBorder="1" applyAlignment="1">
      <alignment horizontal="left"/>
    </xf>
    <xf numFmtId="164" fontId="16" fillId="4" borderId="23" xfId="0" applyNumberFormat="1" applyFont="1" applyFill="1" applyBorder="1" applyAlignment="1">
      <alignment horizontal="center" shrinkToFit="1"/>
    </xf>
    <xf numFmtId="0" fontId="17" fillId="4" borderId="22" xfId="0" applyFont="1" applyFill="1" applyBorder="1" applyAlignment="1">
      <alignment shrinkToFit="1"/>
    </xf>
    <xf numFmtId="164" fontId="16" fillId="4" borderId="22" xfId="0" applyNumberFormat="1" applyFont="1" applyFill="1" applyBorder="1" applyAlignment="1">
      <alignment horizontal="center"/>
    </xf>
    <xf numFmtId="0" fontId="8" fillId="0" borderId="1" xfId="0" applyFont="1" applyBorder="1"/>
    <xf numFmtId="0" fontId="8" fillId="0" borderId="26" xfId="0" applyFont="1" applyBorder="1"/>
    <xf numFmtId="0" fontId="8" fillId="0" borderId="28" xfId="0" applyFont="1" applyBorder="1"/>
    <xf numFmtId="0" fontId="8" fillId="0" borderId="34" xfId="0" applyFont="1" applyBorder="1"/>
    <xf numFmtId="165" fontId="8" fillId="5" borderId="34" xfId="0" applyNumberFormat="1" applyFont="1" applyFill="1" applyBorder="1" applyAlignment="1">
      <alignment horizontal="center"/>
    </xf>
    <xf numFmtId="164" fontId="8" fillId="0" borderId="13" xfId="0" applyNumberFormat="1" applyFont="1" applyBorder="1"/>
    <xf numFmtId="0" fontId="8" fillId="0" borderId="34" xfId="0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0" fontId="8" fillId="0" borderId="33" xfId="0" applyFont="1" applyBorder="1"/>
    <xf numFmtId="164" fontId="8" fillId="0" borderId="33" xfId="0" applyNumberFormat="1" applyFont="1" applyBorder="1" applyAlignment="1">
      <alignment horizontal="center"/>
    </xf>
    <xf numFmtId="165" fontId="8" fillId="0" borderId="29" xfId="0" applyNumberFormat="1" applyFont="1" applyBorder="1" applyAlignment="1">
      <alignment horizontal="center"/>
    </xf>
    <xf numFmtId="164" fontId="4" fillId="0" borderId="30" xfId="0" applyNumberFormat="1" applyFont="1" applyBorder="1" applyAlignment="1">
      <alignment horizontal="center"/>
    </xf>
    <xf numFmtId="0" fontId="8" fillId="2" borderId="9" xfId="0" applyFont="1" applyFill="1" applyBorder="1" applyAlignment="1">
      <alignment horizontal="left"/>
    </xf>
    <xf numFmtId="0" fontId="8" fillId="2" borderId="11" xfId="0" applyFont="1" applyFill="1" applyBorder="1" applyAlignment="1">
      <alignment horizontal="left"/>
    </xf>
    <xf numFmtId="164" fontId="8" fillId="0" borderId="31" xfId="0" applyNumberFormat="1" applyFont="1" applyBorder="1" applyAlignment="1">
      <alignment horizontal="center"/>
    </xf>
    <xf numFmtId="0" fontId="8" fillId="2" borderId="31" xfId="0" applyFont="1" applyFill="1" applyBorder="1" applyAlignment="1">
      <alignment horizontal="left"/>
    </xf>
    <xf numFmtId="0" fontId="8" fillId="2" borderId="30" xfId="0" applyFont="1" applyFill="1" applyBorder="1" applyAlignment="1">
      <alignment horizontal="left"/>
    </xf>
    <xf numFmtId="164" fontId="8" fillId="0" borderId="28" xfId="0" applyNumberFormat="1" applyFont="1" applyBorder="1" applyAlignment="1">
      <alignment horizontal="center"/>
    </xf>
    <xf numFmtId="0" fontId="0" fillId="2" borderId="0" xfId="0" applyFill="1"/>
    <xf numFmtId="0" fontId="8" fillId="2" borderId="28" xfId="0" applyFont="1" applyFill="1" applyBorder="1"/>
    <xf numFmtId="165" fontId="8" fillId="2" borderId="29" xfId="0" applyNumberFormat="1" applyFont="1" applyFill="1" applyBorder="1" applyAlignment="1">
      <alignment horizontal="center"/>
    </xf>
    <xf numFmtId="165" fontId="8" fillId="2" borderId="9" xfId="0" applyNumberFormat="1" applyFont="1" applyFill="1" applyBorder="1" applyAlignment="1">
      <alignment horizontal="center"/>
    </xf>
    <xf numFmtId="164" fontId="8" fillId="0" borderId="29" xfId="0" applyNumberFormat="1" applyFont="1" applyBorder="1" applyAlignment="1">
      <alignment horizontal="center"/>
    </xf>
    <xf numFmtId="164" fontId="8" fillId="0" borderId="20" xfId="0" applyNumberFormat="1" applyFont="1" applyBorder="1" applyAlignment="1">
      <alignment horizontal="center" shrinkToFit="1"/>
    </xf>
    <xf numFmtId="164" fontId="8" fillId="0" borderId="2" xfId="0" applyNumberFormat="1" applyFont="1" applyBorder="1" applyAlignment="1">
      <alignment horizontal="center" shrinkToFit="1"/>
    </xf>
    <xf numFmtId="166" fontId="8" fillId="0" borderId="2" xfId="0" applyNumberFormat="1" applyFont="1" applyBorder="1" applyAlignment="1">
      <alignment horizontal="center"/>
    </xf>
    <xf numFmtId="164" fontId="8" fillId="3" borderId="53" xfId="0" applyNumberFormat="1" applyFont="1" applyFill="1" applyBorder="1" applyAlignment="1">
      <alignment horizontal="center" wrapText="1"/>
    </xf>
    <xf numFmtId="164" fontId="8" fillId="3" borderId="27" xfId="0" applyNumberFormat="1" applyFont="1" applyFill="1" applyBorder="1" applyAlignment="1">
      <alignment horizontal="center"/>
    </xf>
    <xf numFmtId="164" fontId="16" fillId="3" borderId="19" xfId="0" applyNumberFormat="1" applyFont="1" applyFill="1" applyBorder="1"/>
    <xf numFmtId="0" fontId="19" fillId="3" borderId="18" xfId="0" applyFont="1" applyFill="1" applyBorder="1" applyAlignment="1">
      <alignment horizontal="center"/>
    </xf>
    <xf numFmtId="164" fontId="4" fillId="3" borderId="8" xfId="0" applyNumberFormat="1" applyFont="1" applyFill="1" applyBorder="1" applyAlignment="1">
      <alignment horizontal="center"/>
    </xf>
    <xf numFmtId="165" fontId="8" fillId="3" borderId="9" xfId="0" applyNumberFormat="1" applyFont="1" applyFill="1" applyBorder="1" applyAlignment="1">
      <alignment horizontal="center"/>
    </xf>
    <xf numFmtId="164" fontId="8" fillId="3" borderId="9" xfId="0" applyNumberFormat="1" applyFont="1" applyFill="1" applyBorder="1" applyAlignment="1">
      <alignment horizontal="center"/>
    </xf>
    <xf numFmtId="164" fontId="8" fillId="3" borderId="9" xfId="0" applyNumberFormat="1" applyFont="1" applyFill="1" applyBorder="1"/>
    <xf numFmtId="0" fontId="8" fillId="3" borderId="29" xfId="0" applyFont="1" applyFill="1" applyBorder="1" applyAlignment="1">
      <alignment horizontal="center"/>
    </xf>
    <xf numFmtId="164" fontId="4" fillId="3" borderId="30" xfId="0" applyNumberFormat="1" applyFont="1" applyFill="1" applyBorder="1" applyAlignment="1">
      <alignment horizontal="center"/>
    </xf>
    <xf numFmtId="165" fontId="8" fillId="3" borderId="3" xfId="0" applyNumberFormat="1" applyFont="1" applyFill="1" applyBorder="1" applyAlignment="1">
      <alignment horizontal="center"/>
    </xf>
    <xf numFmtId="0" fontId="21" fillId="3" borderId="32" xfId="0" applyFont="1" applyFill="1" applyBorder="1" applyAlignment="1">
      <alignment vertical="justify" wrapText="1"/>
    </xf>
    <xf numFmtId="0" fontId="21" fillId="3" borderId="33" xfId="0" applyFont="1" applyFill="1" applyBorder="1" applyAlignment="1">
      <alignment vertical="justify" wrapText="1"/>
    </xf>
    <xf numFmtId="165" fontId="8" fillId="3" borderId="28" xfId="0" applyNumberFormat="1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/>
    </xf>
    <xf numFmtId="165" fontId="8" fillId="3" borderId="27" xfId="0" applyNumberFormat="1" applyFont="1" applyFill="1" applyBorder="1" applyAlignment="1">
      <alignment horizontal="center"/>
    </xf>
    <xf numFmtId="164" fontId="21" fillId="3" borderId="27" xfId="0" applyNumberFormat="1" applyFont="1" applyFill="1" applyBorder="1"/>
    <xf numFmtId="164" fontId="8" fillId="3" borderId="33" xfId="0" applyNumberFormat="1" applyFont="1" applyFill="1" applyBorder="1" applyAlignment="1">
      <alignment horizontal="center"/>
    </xf>
    <xf numFmtId="164" fontId="4" fillId="3" borderId="35" xfId="0" applyNumberFormat="1" applyFont="1" applyFill="1" applyBorder="1" applyAlignment="1">
      <alignment horizontal="center"/>
    </xf>
    <xf numFmtId="164" fontId="4" fillId="3" borderId="11" xfId="0" applyNumberFormat="1" applyFont="1" applyFill="1" applyBorder="1" applyAlignment="1">
      <alignment horizontal="center"/>
    </xf>
    <xf numFmtId="164" fontId="8" fillId="3" borderId="9" xfId="0" applyNumberFormat="1" applyFont="1" applyFill="1" applyBorder="1" applyAlignment="1">
      <alignment wrapText="1"/>
    </xf>
    <xf numFmtId="164" fontId="21" fillId="3" borderId="9" xfId="0" applyNumberFormat="1" applyFont="1" applyFill="1" applyBorder="1"/>
    <xf numFmtId="165" fontId="8" fillId="3" borderId="29" xfId="0" applyNumberFormat="1" applyFont="1" applyFill="1" applyBorder="1" applyAlignment="1">
      <alignment horizontal="center"/>
    </xf>
    <xf numFmtId="0" fontId="29" fillId="3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4" fontId="10" fillId="2" borderId="0" xfId="0" applyNumberFormat="1" applyFont="1" applyFill="1" applyAlignment="1">
      <alignment horizontal="right"/>
    </xf>
    <xf numFmtId="16" fontId="11" fillId="2" borderId="0" xfId="0" applyNumberFormat="1" applyFont="1" applyFill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164" fontId="8" fillId="3" borderId="31" xfId="0" applyNumberFormat="1" applyFont="1" applyFill="1" applyBorder="1"/>
    <xf numFmtId="164" fontId="8" fillId="3" borderId="3" xfId="0" applyNumberFormat="1" applyFont="1" applyFill="1" applyBorder="1"/>
    <xf numFmtId="164" fontId="8" fillId="3" borderId="27" xfId="0" applyNumberFormat="1" applyFont="1" applyFill="1" applyBorder="1"/>
    <xf numFmtId="164" fontId="4" fillId="3" borderId="29" xfId="0" applyNumberFormat="1" applyFont="1" applyFill="1" applyBorder="1" applyAlignment="1">
      <alignment horizontal="center"/>
    </xf>
    <xf numFmtId="164" fontId="4" fillId="3" borderId="32" xfId="0" applyNumberFormat="1" applyFont="1" applyFill="1" applyBorder="1" applyAlignment="1">
      <alignment horizontal="center"/>
    </xf>
    <xf numFmtId="164" fontId="4" fillId="3" borderId="22" xfId="0" applyNumberFormat="1" applyFont="1" applyFill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18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3" borderId="4" xfId="0" applyFont="1" applyFill="1" applyBorder="1" applyAlignment="1">
      <alignment horizontal="left"/>
    </xf>
    <xf numFmtId="0" fontId="8" fillId="3" borderId="6" xfId="0" applyFont="1" applyFill="1" applyBorder="1" applyAlignment="1">
      <alignment horizontal="left"/>
    </xf>
    <xf numFmtId="164" fontId="8" fillId="3" borderId="4" xfId="0" applyNumberFormat="1" applyFont="1" applyFill="1" applyBorder="1" applyAlignment="1">
      <alignment horizontal="center"/>
    </xf>
    <xf numFmtId="164" fontId="8" fillId="3" borderId="6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2" borderId="19" xfId="0" applyFont="1" applyFill="1" applyBorder="1" applyAlignment="1">
      <alignment horizontal="center" vertical="center" wrapText="1" shrinkToFit="1"/>
    </xf>
    <xf numFmtId="0" fontId="8" fillId="2" borderId="8" xfId="0" applyFont="1" applyFill="1" applyBorder="1" applyAlignment="1">
      <alignment horizontal="center" vertical="center" wrapText="1" shrinkToFit="1"/>
    </xf>
    <xf numFmtId="164" fontId="15" fillId="2" borderId="19" xfId="0" applyNumberFormat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center"/>
    </xf>
    <xf numFmtId="164" fontId="15" fillId="2" borderId="8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164" fontId="16" fillId="0" borderId="1" xfId="0" applyNumberFormat="1" applyFont="1" applyBorder="1" applyAlignment="1">
      <alignment horizontal="center"/>
    </xf>
    <xf numFmtId="164" fontId="16" fillId="0" borderId="21" xfId="0" applyNumberFormat="1" applyFont="1" applyBorder="1" applyAlignment="1">
      <alignment horizontal="center"/>
    </xf>
    <xf numFmtId="164" fontId="16" fillId="0" borderId="2" xfId="0" applyNumberFormat="1" applyFont="1" applyBorder="1" applyAlignment="1">
      <alignment horizontal="center"/>
    </xf>
    <xf numFmtId="0" fontId="8" fillId="4" borderId="23" xfId="0" applyFont="1" applyFill="1" applyBorder="1" applyAlignment="1">
      <alignment horizontal="center" vertical="center" wrapText="1" shrinkToFit="1"/>
    </xf>
    <xf numFmtId="0" fontId="8" fillId="4" borderId="24" xfId="0" applyFont="1" applyFill="1" applyBorder="1" applyAlignment="1">
      <alignment horizontal="center" vertical="center" wrapText="1" shrinkToFit="1"/>
    </xf>
    <xf numFmtId="164" fontId="16" fillId="4" borderId="23" xfId="0" applyNumberFormat="1" applyFont="1" applyFill="1" applyBorder="1" applyAlignment="1">
      <alignment horizontal="center"/>
    </xf>
    <xf numFmtId="164" fontId="16" fillId="4" borderId="25" xfId="0" applyNumberFormat="1" applyFont="1" applyFill="1" applyBorder="1" applyAlignment="1">
      <alignment horizontal="center"/>
    </xf>
    <xf numFmtId="164" fontId="16" fillId="4" borderId="24" xfId="0" applyNumberFormat="1" applyFont="1" applyFill="1" applyBorder="1" applyAlignment="1">
      <alignment horizontal="center"/>
    </xf>
    <xf numFmtId="164" fontId="8" fillId="3" borderId="9" xfId="0" applyNumberFormat="1" applyFont="1" applyFill="1" applyBorder="1" applyAlignment="1">
      <alignment horizontal="center"/>
    </xf>
    <xf numFmtId="164" fontId="8" fillId="3" borderId="11" xfId="0" applyNumberFormat="1" applyFont="1" applyFill="1" applyBorder="1" applyAlignment="1">
      <alignment horizontal="center"/>
    </xf>
    <xf numFmtId="0" fontId="8" fillId="3" borderId="9" xfId="0" applyFont="1" applyFill="1" applyBorder="1" applyAlignment="1">
      <alignment horizontal="left"/>
    </xf>
    <xf numFmtId="0" fontId="8" fillId="3" borderId="11" xfId="0" applyFont="1" applyFill="1" applyBorder="1" applyAlignment="1">
      <alignment horizontal="left"/>
    </xf>
    <xf numFmtId="0" fontId="8" fillId="3" borderId="9" xfId="0" applyFont="1" applyFill="1" applyBorder="1"/>
    <xf numFmtId="0" fontId="8" fillId="3" borderId="11" xfId="0" applyFont="1" applyFill="1" applyBorder="1"/>
    <xf numFmtId="16" fontId="12" fillId="2" borderId="0" xfId="0" quotePrefix="1" applyNumberFormat="1" applyFont="1" applyFill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2" borderId="36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44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8" fillId="6" borderId="1" xfId="0" applyNumberFormat="1" applyFont="1" applyFill="1" applyBorder="1" applyAlignment="1">
      <alignment horizontal="center"/>
    </xf>
    <xf numFmtId="164" fontId="8" fillId="6" borderId="21" xfId="0" applyNumberFormat="1" applyFont="1" applyFill="1" applyBorder="1" applyAlignment="1">
      <alignment horizontal="center"/>
    </xf>
    <xf numFmtId="164" fontId="8" fillId="6" borderId="2" xfId="0" applyNumberFormat="1" applyFont="1" applyFill="1" applyBorder="1" applyAlignment="1">
      <alignment horizontal="center"/>
    </xf>
    <xf numFmtId="164" fontId="22" fillId="0" borderId="1" xfId="0" applyNumberFormat="1" applyFont="1" applyBorder="1" applyAlignment="1">
      <alignment horizontal="center" wrapText="1"/>
    </xf>
    <xf numFmtId="164" fontId="22" fillId="0" borderId="2" xfId="0" applyNumberFormat="1" applyFont="1" applyBorder="1" applyAlignment="1">
      <alignment horizontal="center" wrapText="1"/>
    </xf>
    <xf numFmtId="0" fontId="8" fillId="2" borderId="37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 shrinkToFit="1"/>
    </xf>
    <xf numFmtId="0" fontId="4" fillId="2" borderId="40" xfId="0" applyFont="1" applyFill="1" applyBorder="1" applyAlignment="1">
      <alignment horizontal="center" shrinkToFit="1"/>
    </xf>
    <xf numFmtId="0" fontId="4" fillId="2" borderId="41" xfId="0" applyFont="1" applyFill="1" applyBorder="1" applyAlignment="1">
      <alignment horizontal="center" shrinkToFit="1"/>
    </xf>
    <xf numFmtId="0" fontId="24" fillId="2" borderId="39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wrapText="1"/>
    </xf>
    <xf numFmtId="0" fontId="8" fillId="2" borderId="13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left"/>
    </xf>
    <xf numFmtId="165" fontId="8" fillId="2" borderId="9" xfId="0" applyNumberFormat="1" applyFont="1" applyFill="1" applyBorder="1" applyAlignment="1">
      <alignment horizontal="center"/>
    </xf>
    <xf numFmtId="165" fontId="8" fillId="2" borderId="11" xfId="0" applyNumberFormat="1" applyFont="1" applyFill="1" applyBorder="1" applyAlignment="1">
      <alignment horizontal="center"/>
    </xf>
    <xf numFmtId="164" fontId="8" fillId="3" borderId="9" xfId="0" applyNumberFormat="1" applyFont="1" applyFill="1" applyBorder="1" applyAlignment="1">
      <alignment horizontal="center" wrapText="1"/>
    </xf>
    <xf numFmtId="164" fontId="8" fillId="3" borderId="11" xfId="0" applyNumberFormat="1" applyFont="1" applyFill="1" applyBorder="1" applyAlignment="1">
      <alignment horizontal="center" wrapText="1"/>
    </xf>
    <xf numFmtId="0" fontId="8" fillId="5" borderId="13" xfId="0" applyFont="1" applyFill="1" applyBorder="1" applyAlignment="1">
      <alignment horizontal="left"/>
    </xf>
    <xf numFmtId="0" fontId="8" fillId="5" borderId="15" xfId="0" applyFont="1" applyFill="1" applyBorder="1" applyAlignment="1">
      <alignment horizontal="left"/>
    </xf>
    <xf numFmtId="0" fontId="23" fillId="2" borderId="39" xfId="0" applyFont="1" applyFill="1" applyBorder="1" applyAlignment="1">
      <alignment horizontal="center"/>
    </xf>
    <xf numFmtId="0" fontId="23" fillId="2" borderId="40" xfId="0" applyFont="1" applyFill="1" applyBorder="1" applyAlignment="1">
      <alignment horizontal="center"/>
    </xf>
    <xf numFmtId="0" fontId="23" fillId="2" borderId="41" xfId="0" applyFont="1" applyFill="1" applyBorder="1" applyAlignment="1">
      <alignment horizontal="center"/>
    </xf>
    <xf numFmtId="0" fontId="8" fillId="3" borderId="39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/>
    </xf>
    <xf numFmtId="14" fontId="2" fillId="2" borderId="0" xfId="0" applyNumberFormat="1" applyFont="1" applyFill="1" applyAlignment="1">
      <alignment horizontal="center"/>
    </xf>
    <xf numFmtId="164" fontId="8" fillId="2" borderId="45" xfId="0" applyNumberFormat="1" applyFont="1" applyFill="1" applyBorder="1" applyAlignment="1">
      <alignment horizontal="center"/>
    </xf>
    <xf numFmtId="164" fontId="8" fillId="2" borderId="46" xfId="0" applyNumberFormat="1" applyFont="1" applyFill="1" applyBorder="1" applyAlignment="1">
      <alignment horizontal="center"/>
    </xf>
    <xf numFmtId="164" fontId="8" fillId="2" borderId="49" xfId="0" applyNumberFormat="1" applyFont="1" applyFill="1" applyBorder="1" applyAlignment="1">
      <alignment horizontal="center"/>
    </xf>
    <xf numFmtId="0" fontId="8" fillId="2" borderId="45" xfId="0" applyFont="1" applyFill="1" applyBorder="1" applyAlignment="1">
      <alignment horizontal="center"/>
    </xf>
    <xf numFmtId="0" fontId="8" fillId="2" borderId="51" xfId="0" applyFont="1" applyFill="1" applyBorder="1" applyAlignment="1">
      <alignment horizontal="center"/>
    </xf>
    <xf numFmtId="0" fontId="8" fillId="2" borderId="52" xfId="0" applyFont="1" applyFill="1" applyBorder="1" applyAlignment="1">
      <alignment horizontal="center"/>
    </xf>
    <xf numFmtId="165" fontId="8" fillId="5" borderId="13" xfId="0" applyNumberFormat="1" applyFont="1" applyFill="1" applyBorder="1" applyAlignment="1">
      <alignment horizontal="center"/>
    </xf>
    <xf numFmtId="165" fontId="8" fillId="5" borderId="15" xfId="0" applyNumberFormat="1" applyFont="1" applyFill="1" applyBorder="1" applyAlignment="1">
      <alignment horizontal="center"/>
    </xf>
    <xf numFmtId="0" fontId="8" fillId="3" borderId="27" xfId="0" applyFont="1" applyFill="1" applyBorder="1"/>
    <xf numFmtId="0" fontId="8" fillId="3" borderId="35" xfId="0" applyFont="1" applyFill="1" applyBorder="1"/>
    <xf numFmtId="164" fontId="8" fillId="3" borderId="27" xfId="0" applyNumberFormat="1" applyFont="1" applyFill="1" applyBorder="1" applyAlignment="1">
      <alignment horizontal="center" wrapText="1"/>
    </xf>
    <xf numFmtId="164" fontId="8" fillId="3" borderId="35" xfId="0" applyNumberFormat="1" applyFont="1" applyFill="1" applyBorder="1" applyAlignment="1">
      <alignment horizontal="center" wrapText="1"/>
    </xf>
    <xf numFmtId="0" fontId="8" fillId="0" borderId="59" xfId="0" applyFont="1" applyBorder="1" applyAlignment="1">
      <alignment horizontal="left"/>
    </xf>
    <xf numFmtId="164" fontId="8" fillId="0" borderId="59" xfId="0" applyNumberFormat="1" applyFont="1" applyBorder="1" applyAlignment="1">
      <alignment horizontal="center" wrapText="1"/>
    </xf>
    <xf numFmtId="0" fontId="8" fillId="0" borderId="56" xfId="0" applyFont="1" applyBorder="1"/>
    <xf numFmtId="164" fontId="8" fillId="0" borderId="56" xfId="0" applyNumberFormat="1" applyFont="1" applyBorder="1" applyAlignment="1">
      <alignment horizontal="center" wrapText="1"/>
    </xf>
    <xf numFmtId="0" fontId="8" fillId="0" borderId="59" xfId="0" applyFont="1" applyBorder="1"/>
    <xf numFmtId="164" fontId="8" fillId="2" borderId="39" xfId="0" applyNumberFormat="1" applyFont="1" applyFill="1" applyBorder="1" applyAlignment="1">
      <alignment horizontal="center"/>
    </xf>
    <xf numFmtId="164" fontId="8" fillId="2" borderId="69" xfId="0" applyNumberFormat="1" applyFont="1" applyFill="1" applyBorder="1" applyAlignment="1">
      <alignment horizontal="center"/>
    </xf>
    <xf numFmtId="164" fontId="8" fillId="2" borderId="48" xfId="0" applyNumberFormat="1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3" borderId="69" xfId="0" applyFont="1" applyFill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8" fillId="2" borderId="67" xfId="0" applyFont="1" applyFill="1" applyBorder="1" applyAlignment="1">
      <alignment horizontal="left"/>
    </xf>
    <xf numFmtId="164" fontId="8" fillId="0" borderId="23" xfId="0" applyNumberFormat="1" applyFont="1" applyBorder="1" applyAlignment="1">
      <alignment horizontal="center"/>
    </xf>
    <xf numFmtId="164" fontId="8" fillId="0" borderId="25" xfId="0" applyNumberFormat="1" applyFont="1" applyBorder="1" applyAlignment="1">
      <alignment horizontal="center"/>
    </xf>
    <xf numFmtId="164" fontId="8" fillId="0" borderId="24" xfId="0" applyNumberFormat="1" applyFont="1" applyBorder="1" applyAlignment="1">
      <alignment horizontal="center"/>
    </xf>
    <xf numFmtId="0" fontId="4" fillId="3" borderId="39" xfId="0" applyFont="1" applyFill="1" applyBorder="1" applyAlignment="1">
      <alignment horizontal="center" shrinkToFit="1"/>
    </xf>
    <xf numFmtId="0" fontId="4" fillId="3" borderId="40" xfId="0" applyFont="1" applyFill="1" applyBorder="1" applyAlignment="1">
      <alignment horizontal="center" shrinkToFit="1"/>
    </xf>
    <xf numFmtId="0" fontId="4" fillId="3" borderId="41" xfId="0" applyFont="1" applyFill="1" applyBorder="1" applyAlignment="1">
      <alignment horizontal="center" shrinkToFit="1"/>
    </xf>
    <xf numFmtId="164" fontId="8" fillId="2" borderId="67" xfId="0" applyNumberFormat="1" applyFont="1" applyFill="1" applyBorder="1" applyAlignment="1">
      <alignment horizontal="center" wrapText="1"/>
    </xf>
    <xf numFmtId="164" fontId="4" fillId="3" borderId="18" xfId="0" applyNumberFormat="1" applyFont="1" applyFill="1" applyBorder="1" applyAlignment="1">
      <alignment horizontal="center"/>
    </xf>
    <xf numFmtId="164" fontId="4" fillId="3" borderId="33" xfId="0" applyNumberFormat="1" applyFont="1" applyFill="1" applyBorder="1" applyAlignment="1">
      <alignment horizontal="center"/>
    </xf>
    <xf numFmtId="0" fontId="8" fillId="2" borderId="59" xfId="0" applyFont="1" applyFill="1" applyBorder="1" applyAlignment="1">
      <alignment horizontal="left" wrapText="1"/>
    </xf>
    <xf numFmtId="164" fontId="8" fillId="2" borderId="64" xfId="0" applyNumberFormat="1" applyFont="1" applyFill="1" applyBorder="1" applyAlignment="1">
      <alignment horizontal="center" wrapText="1"/>
    </xf>
    <xf numFmtId="164" fontId="8" fillId="2" borderId="65" xfId="0" applyNumberFormat="1" applyFont="1" applyFill="1" applyBorder="1" applyAlignment="1">
      <alignment horizontal="center" wrapText="1"/>
    </xf>
    <xf numFmtId="0" fontId="8" fillId="2" borderId="59" xfId="0" applyFont="1" applyFill="1" applyBorder="1" applyAlignment="1">
      <alignment horizontal="left"/>
    </xf>
    <xf numFmtId="0" fontId="8" fillId="2" borderId="64" xfId="0" applyFont="1" applyFill="1" applyBorder="1" applyAlignment="1">
      <alignment horizontal="left" wrapText="1"/>
    </xf>
    <xf numFmtId="0" fontId="8" fillId="2" borderId="65" xfId="0" applyFont="1" applyFill="1" applyBorder="1" applyAlignment="1">
      <alignment horizontal="left" wrapText="1"/>
    </xf>
    <xf numFmtId="0" fontId="8" fillId="2" borderId="64" xfId="0" applyFont="1" applyFill="1" applyBorder="1" applyAlignment="1">
      <alignment horizontal="left"/>
    </xf>
    <xf numFmtId="0" fontId="8" fillId="2" borderId="65" xfId="0" applyFont="1" applyFill="1" applyBorder="1" applyAlignment="1">
      <alignment horizontal="left"/>
    </xf>
    <xf numFmtId="0" fontId="8" fillId="2" borderId="0" xfId="0" applyFont="1" applyFill="1" applyAlignment="1">
      <alignment horizontal="center"/>
    </xf>
    <xf numFmtId="0" fontId="8" fillId="2" borderId="12" xfId="0" applyFont="1" applyFill="1" applyBorder="1" applyAlignment="1">
      <alignment horizontal="center"/>
    </xf>
    <xf numFmtId="164" fontId="8" fillId="0" borderId="13" xfId="0" applyNumberFormat="1" applyFont="1" applyBorder="1" applyAlignment="1">
      <alignment horizontal="center"/>
    </xf>
    <xf numFmtId="164" fontId="8" fillId="0" borderId="14" xfId="0" applyNumberFormat="1" applyFont="1" applyBorder="1" applyAlignment="1">
      <alignment horizontal="center"/>
    </xf>
    <xf numFmtId="164" fontId="8" fillId="0" borderId="15" xfId="0" applyNumberFormat="1" applyFont="1" applyBorder="1" applyAlignment="1">
      <alignment horizontal="center"/>
    </xf>
    <xf numFmtId="0" fontId="8" fillId="0" borderId="56" xfId="0" applyFont="1" applyBorder="1" applyAlignment="1">
      <alignment horizontal="center"/>
    </xf>
    <xf numFmtId="164" fontId="2" fillId="0" borderId="60" xfId="0" applyNumberFormat="1" applyFont="1" applyBorder="1" applyAlignment="1">
      <alignment horizontal="center"/>
    </xf>
    <xf numFmtId="164" fontId="8" fillId="0" borderId="59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0" fontId="8" fillId="2" borderId="62" xfId="0" applyFont="1" applyFill="1" applyBorder="1" applyAlignment="1">
      <alignment horizontal="left" wrapText="1"/>
    </xf>
    <xf numFmtId="164" fontId="8" fillId="0" borderId="62" xfId="0" applyNumberFormat="1" applyFont="1" applyBorder="1" applyAlignment="1">
      <alignment horizontal="center"/>
    </xf>
    <xf numFmtId="0" fontId="19" fillId="0" borderId="20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1"/>
  <sheetViews>
    <sheetView workbookViewId="0">
      <selection activeCell="A7" sqref="A1:B1048576"/>
    </sheetView>
  </sheetViews>
  <sheetFormatPr defaultRowHeight="15" x14ac:dyDescent="0.25"/>
  <cols>
    <col min="1" max="2" width="5.7109375" customWidth="1"/>
    <col min="3" max="3" width="50.85546875" customWidth="1"/>
    <col min="4" max="5" width="3.7109375" customWidth="1"/>
    <col min="6" max="6" width="50.85546875" customWidth="1"/>
    <col min="7" max="8" width="3.7109375" customWidth="1"/>
    <col min="9" max="9" width="51.140625" customWidth="1"/>
  </cols>
  <sheetData>
    <row r="2" spans="2:9" ht="24" customHeight="1" x14ac:dyDescent="0.4">
      <c r="B2" s="161" t="s">
        <v>57</v>
      </c>
      <c r="C2" s="161"/>
      <c r="D2" s="161"/>
      <c r="E2" s="161"/>
      <c r="F2" s="161"/>
      <c r="G2" s="161"/>
      <c r="H2" s="161"/>
      <c r="I2" s="161"/>
    </row>
    <row r="3" spans="2:9" ht="15" customHeight="1" x14ac:dyDescent="0.35">
      <c r="B3" s="160" t="s">
        <v>104</v>
      </c>
      <c r="C3" s="160"/>
      <c r="D3" s="20"/>
      <c r="E3" s="160" t="s">
        <v>105</v>
      </c>
      <c r="F3" s="160"/>
      <c r="G3" s="5"/>
      <c r="H3" s="160" t="s">
        <v>106</v>
      </c>
      <c r="I3" s="160"/>
    </row>
    <row r="4" spans="2:9" ht="15" customHeight="1" x14ac:dyDescent="0.35">
      <c r="B4" s="160"/>
      <c r="C4" s="160"/>
      <c r="D4" s="20"/>
      <c r="E4" s="160"/>
      <c r="F4" s="160"/>
      <c r="G4" s="5"/>
      <c r="H4" s="160"/>
      <c r="I4" s="160"/>
    </row>
    <row r="5" spans="2:9" x14ac:dyDescent="0.25">
      <c r="C5" t="s">
        <v>16</v>
      </c>
      <c r="F5" t="s">
        <v>16</v>
      </c>
      <c r="I5" t="s">
        <v>16</v>
      </c>
    </row>
    <row r="6" spans="2:9" ht="20.100000000000001" customHeight="1" x14ac:dyDescent="0.25">
      <c r="C6" t="s">
        <v>0</v>
      </c>
      <c r="F6" t="s">
        <v>0</v>
      </c>
      <c r="I6" t="s">
        <v>0</v>
      </c>
    </row>
    <row r="7" spans="2:9" ht="20.100000000000001" customHeight="1" x14ac:dyDescent="0.25">
      <c r="C7" t="s">
        <v>17</v>
      </c>
      <c r="F7" t="s">
        <v>17</v>
      </c>
      <c r="I7" t="s">
        <v>27</v>
      </c>
    </row>
    <row r="8" spans="2:9" ht="20.100000000000001" customHeight="1" x14ac:dyDescent="0.25">
      <c r="C8" t="s">
        <v>1</v>
      </c>
      <c r="F8" t="s">
        <v>1</v>
      </c>
      <c r="I8" t="s">
        <v>1</v>
      </c>
    </row>
    <row r="9" spans="2:9" ht="20.100000000000001" customHeight="1" x14ac:dyDescent="0.25">
      <c r="C9" t="s">
        <v>2</v>
      </c>
      <c r="F9" t="s">
        <v>2</v>
      </c>
      <c r="I9" t="s">
        <v>2</v>
      </c>
    </row>
    <row r="10" spans="2:9" ht="20.100000000000001" customHeight="1" x14ac:dyDescent="0.25">
      <c r="C10" t="s">
        <v>3</v>
      </c>
      <c r="F10" t="s">
        <v>3</v>
      </c>
      <c r="I10" t="s">
        <v>3</v>
      </c>
    </row>
    <row r="11" spans="2:9" ht="20.100000000000001" customHeight="1" x14ac:dyDescent="0.25">
      <c r="C11" t="s">
        <v>18</v>
      </c>
      <c r="F11" t="s">
        <v>18</v>
      </c>
      <c r="I11" t="s">
        <v>18</v>
      </c>
    </row>
    <row r="12" spans="2:9" ht="20.100000000000001" customHeight="1" x14ac:dyDescent="0.25">
      <c r="C12" t="s">
        <v>2</v>
      </c>
      <c r="F12" t="s">
        <v>2</v>
      </c>
      <c r="I12" t="s">
        <v>2</v>
      </c>
    </row>
    <row r="13" spans="2:9" ht="20.100000000000001" customHeight="1" x14ac:dyDescent="0.25">
      <c r="C13" t="s">
        <v>4</v>
      </c>
      <c r="F13" t="s">
        <v>4</v>
      </c>
      <c r="I13" t="s">
        <v>4</v>
      </c>
    </row>
    <row r="14" spans="2:9" ht="33" customHeight="1" x14ac:dyDescent="0.25">
      <c r="C14" s="21" t="s">
        <v>25</v>
      </c>
      <c r="D14" s="6"/>
      <c r="E14" s="3"/>
      <c r="F14" s="21" t="s">
        <v>26</v>
      </c>
      <c r="H14" s="3"/>
      <c r="I14" s="6" t="s">
        <v>25</v>
      </c>
    </row>
    <row r="15" spans="2:9" ht="20.100000000000001" customHeight="1" x14ac:dyDescent="0.25">
      <c r="C15" t="s">
        <v>5</v>
      </c>
      <c r="F15" t="s">
        <v>5</v>
      </c>
      <c r="I15" t="s">
        <v>5</v>
      </c>
    </row>
    <row r="16" spans="2:9" ht="20.100000000000001" customHeight="1" x14ac:dyDescent="0.25">
      <c r="C16" t="s">
        <v>28</v>
      </c>
      <c r="F16" t="s">
        <v>28</v>
      </c>
      <c r="I16" t="s">
        <v>28</v>
      </c>
    </row>
    <row r="17" spans="3:9" ht="20.100000000000001" customHeight="1" x14ac:dyDescent="0.25">
      <c r="C17" t="s">
        <v>6</v>
      </c>
      <c r="F17" t="s">
        <v>6</v>
      </c>
      <c r="I17" t="s">
        <v>6</v>
      </c>
    </row>
    <row r="18" spans="3:9" ht="20.100000000000001" customHeight="1" x14ac:dyDescent="0.25">
      <c r="C18" t="s">
        <v>19</v>
      </c>
      <c r="I18" t="s">
        <v>19</v>
      </c>
    </row>
    <row r="19" spans="3:9" ht="20.100000000000001" customHeight="1" x14ac:dyDescent="0.25">
      <c r="C19" s="1" t="s">
        <v>7</v>
      </c>
      <c r="D19" s="1"/>
      <c r="E19" s="1"/>
      <c r="F19" s="1" t="s">
        <v>7</v>
      </c>
      <c r="H19" s="1"/>
      <c r="I19" s="1" t="s">
        <v>7</v>
      </c>
    </row>
    <row r="20" spans="3:9" ht="20.100000000000001" customHeight="1" x14ac:dyDescent="0.25">
      <c r="C20" s="2" t="s">
        <v>8</v>
      </c>
      <c r="D20" s="2"/>
      <c r="E20" s="2"/>
      <c r="F20" s="2" t="s">
        <v>8</v>
      </c>
      <c r="H20" s="2"/>
      <c r="I20" s="2" t="s">
        <v>20</v>
      </c>
    </row>
    <row r="21" spans="3:9" ht="20.100000000000001" customHeight="1" x14ac:dyDescent="0.25">
      <c r="C21" s="2" t="s">
        <v>9</v>
      </c>
      <c r="D21" s="2"/>
      <c r="E21" s="2"/>
      <c r="F21" s="2" t="s">
        <v>9</v>
      </c>
      <c r="H21" s="2"/>
      <c r="I21" s="2" t="s">
        <v>21</v>
      </c>
    </row>
    <row r="22" spans="3:9" ht="20.100000000000001" customHeight="1" x14ac:dyDescent="0.25">
      <c r="C22" s="2" t="s">
        <v>10</v>
      </c>
      <c r="D22" s="2"/>
      <c r="E22" s="2"/>
      <c r="F22" s="2" t="s">
        <v>10</v>
      </c>
      <c r="H22" s="2"/>
      <c r="I22" s="2" t="s">
        <v>10</v>
      </c>
    </row>
    <row r="23" spans="3:9" ht="20.100000000000001" customHeight="1" x14ac:dyDescent="0.25">
      <c r="C23" s="2" t="s">
        <v>11</v>
      </c>
      <c r="D23" s="2"/>
      <c r="E23" s="2"/>
      <c r="F23" s="2" t="s">
        <v>11</v>
      </c>
      <c r="H23" s="2"/>
      <c r="I23" s="2" t="s">
        <v>11</v>
      </c>
    </row>
    <row r="24" spans="3:9" ht="20.100000000000001" customHeight="1" x14ac:dyDescent="0.25">
      <c r="C24" t="s">
        <v>12</v>
      </c>
      <c r="F24" t="s">
        <v>12</v>
      </c>
      <c r="I24" t="s">
        <v>22</v>
      </c>
    </row>
    <row r="25" spans="3:9" ht="20.100000000000001" customHeight="1" x14ac:dyDescent="0.25">
      <c r="C25" t="s">
        <v>15</v>
      </c>
      <c r="F25" t="s">
        <v>15</v>
      </c>
      <c r="I25" t="s">
        <v>24</v>
      </c>
    </row>
    <row r="26" spans="3:9" ht="20.100000000000001" customHeight="1" x14ac:dyDescent="0.25">
      <c r="C26" t="s">
        <v>13</v>
      </c>
      <c r="F26" t="s">
        <v>13</v>
      </c>
      <c r="I26" t="s">
        <v>23</v>
      </c>
    </row>
    <row r="27" spans="3:9" ht="31.5" customHeight="1" x14ac:dyDescent="0.25">
      <c r="C27" s="4" t="s">
        <v>14</v>
      </c>
      <c r="D27" s="4"/>
      <c r="E27" s="4"/>
      <c r="F27" s="4" t="s">
        <v>14</v>
      </c>
      <c r="G27" s="4"/>
      <c r="H27" s="4"/>
      <c r="I27" s="4" t="s">
        <v>14</v>
      </c>
    </row>
    <row r="30" spans="3:9" x14ac:dyDescent="0.25">
      <c r="C30" s="159" t="s">
        <v>107</v>
      </c>
      <c r="D30" s="159"/>
      <c r="E30" s="159"/>
      <c r="F30" s="159"/>
    </row>
    <row r="31" spans="3:9" ht="6.75" customHeight="1" x14ac:dyDescent="0.25">
      <c r="C31" s="159"/>
      <c r="D31" s="159"/>
      <c r="E31" s="159"/>
      <c r="F31" s="159"/>
    </row>
  </sheetData>
  <mergeCells count="5">
    <mergeCell ref="C30:F31"/>
    <mergeCell ref="B3:C4"/>
    <mergeCell ref="H3:I4"/>
    <mergeCell ref="B2:I2"/>
    <mergeCell ref="E3:F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32"/>
  <sheetViews>
    <sheetView workbookViewId="0">
      <selection activeCell="C30" sqref="C30"/>
    </sheetView>
  </sheetViews>
  <sheetFormatPr defaultRowHeight="15" x14ac:dyDescent="0.25"/>
  <cols>
    <col min="3" max="3" width="45.42578125" customWidth="1"/>
    <col min="6" max="6" width="44.7109375" customWidth="1"/>
  </cols>
  <sheetData>
    <row r="2" spans="2:7" ht="15" customHeight="1" x14ac:dyDescent="0.4">
      <c r="B2" s="162" t="s">
        <v>124</v>
      </c>
      <c r="C2" s="162"/>
      <c r="D2" s="7"/>
      <c r="E2" s="162" t="s">
        <v>125</v>
      </c>
      <c r="F2" s="162"/>
      <c r="G2" s="7"/>
    </row>
    <row r="3" spans="2:7" ht="15" customHeight="1" x14ac:dyDescent="0.4">
      <c r="B3" s="162"/>
      <c r="C3" s="162"/>
      <c r="D3" s="7"/>
      <c r="E3" s="162"/>
      <c r="F3" s="162"/>
      <c r="G3" s="7"/>
    </row>
    <row r="4" spans="2:7" ht="20.100000000000001" customHeight="1" x14ac:dyDescent="0.25">
      <c r="C4" t="s">
        <v>56</v>
      </c>
      <c r="F4" t="s">
        <v>55</v>
      </c>
    </row>
    <row r="5" spans="2:7" ht="20.100000000000001" customHeight="1" x14ac:dyDescent="0.25">
      <c r="C5" t="s">
        <v>54</v>
      </c>
      <c r="F5" t="s">
        <v>54</v>
      </c>
    </row>
    <row r="6" spans="2:7" ht="20.100000000000001" customHeight="1" x14ac:dyDescent="0.25">
      <c r="C6" t="s">
        <v>53</v>
      </c>
      <c r="F6" t="s">
        <v>53</v>
      </c>
    </row>
    <row r="7" spans="2:7" ht="20.100000000000001" customHeight="1" x14ac:dyDescent="0.25">
      <c r="C7" t="s">
        <v>52</v>
      </c>
      <c r="F7" t="s">
        <v>52</v>
      </c>
    </row>
    <row r="8" spans="2:7" ht="20.100000000000001" customHeight="1" x14ac:dyDescent="0.25">
      <c r="C8" t="s">
        <v>51</v>
      </c>
      <c r="F8" t="s">
        <v>51</v>
      </c>
    </row>
    <row r="9" spans="2:7" ht="20.100000000000001" customHeight="1" x14ac:dyDescent="0.25">
      <c r="C9" t="s">
        <v>50</v>
      </c>
      <c r="F9" t="s">
        <v>50</v>
      </c>
    </row>
    <row r="10" spans="2:7" ht="20.100000000000001" customHeight="1" x14ac:dyDescent="0.25">
      <c r="C10" t="s">
        <v>49</v>
      </c>
      <c r="F10" t="s">
        <v>49</v>
      </c>
    </row>
    <row r="11" spans="2:7" ht="20.100000000000001" customHeight="1" x14ac:dyDescent="0.25">
      <c r="C11" t="s">
        <v>48</v>
      </c>
      <c r="F11" t="s">
        <v>48</v>
      </c>
    </row>
    <row r="12" spans="2:7" ht="20.100000000000001" customHeight="1" x14ac:dyDescent="0.25">
      <c r="C12" t="s">
        <v>47</v>
      </c>
      <c r="F12" t="s">
        <v>47</v>
      </c>
    </row>
    <row r="13" spans="2:7" ht="20.100000000000001" customHeight="1" x14ac:dyDescent="0.25">
      <c r="C13" t="s">
        <v>46</v>
      </c>
      <c r="F13" t="s">
        <v>46</v>
      </c>
    </row>
    <row r="14" spans="2:7" ht="20.100000000000001" customHeight="1" x14ac:dyDescent="0.25">
      <c r="C14" t="s">
        <v>45</v>
      </c>
      <c r="F14" t="s">
        <v>45</v>
      </c>
    </row>
    <row r="15" spans="2:7" ht="20.100000000000001" customHeight="1" x14ac:dyDescent="0.25">
      <c r="C15" t="s">
        <v>44</v>
      </c>
      <c r="F15" t="s">
        <v>44</v>
      </c>
    </row>
    <row r="16" spans="2:7" ht="20.100000000000001" customHeight="1" x14ac:dyDescent="0.25">
      <c r="C16" t="s">
        <v>43</v>
      </c>
      <c r="F16" t="s">
        <v>43</v>
      </c>
    </row>
    <row r="17" spans="3:6" ht="20.100000000000001" customHeight="1" x14ac:dyDescent="0.25">
      <c r="C17" t="s">
        <v>42</v>
      </c>
      <c r="F17" t="s">
        <v>42</v>
      </c>
    </row>
    <row r="18" spans="3:6" ht="20.100000000000001" customHeight="1" x14ac:dyDescent="0.25">
      <c r="C18" t="s">
        <v>41</v>
      </c>
      <c r="F18" t="s">
        <v>41</v>
      </c>
    </row>
    <row r="19" spans="3:6" ht="20.100000000000001" customHeight="1" x14ac:dyDescent="0.25">
      <c r="C19" t="s">
        <v>40</v>
      </c>
      <c r="F19" t="s">
        <v>40</v>
      </c>
    </row>
    <row r="20" spans="3:6" ht="20.100000000000001" customHeight="1" x14ac:dyDescent="0.25">
      <c r="C20" t="s">
        <v>39</v>
      </c>
      <c r="F20" t="s">
        <v>39</v>
      </c>
    </row>
    <row r="21" spans="3:6" ht="20.100000000000001" customHeight="1" x14ac:dyDescent="0.25">
      <c r="C21" t="s">
        <v>38</v>
      </c>
      <c r="F21" t="s">
        <v>38</v>
      </c>
    </row>
    <row r="22" spans="3:6" ht="20.100000000000001" customHeight="1" x14ac:dyDescent="0.25">
      <c r="C22" t="s">
        <v>34</v>
      </c>
      <c r="F22" t="s">
        <v>34</v>
      </c>
    </row>
    <row r="23" spans="3:6" ht="20.100000000000001" customHeight="1" x14ac:dyDescent="0.25">
      <c r="C23" t="s">
        <v>37</v>
      </c>
      <c r="F23" t="s">
        <v>37</v>
      </c>
    </row>
    <row r="24" spans="3:6" ht="20.100000000000001" customHeight="1" x14ac:dyDescent="0.25">
      <c r="C24" t="s">
        <v>36</v>
      </c>
      <c r="F24" t="s">
        <v>36</v>
      </c>
    </row>
    <row r="25" spans="3:6" ht="20.100000000000001" customHeight="1" x14ac:dyDescent="0.25">
      <c r="C25" t="s">
        <v>34</v>
      </c>
      <c r="F25" t="s">
        <v>34</v>
      </c>
    </row>
    <row r="26" spans="3:6" ht="20.100000000000001" customHeight="1" x14ac:dyDescent="0.25">
      <c r="C26" t="s">
        <v>35</v>
      </c>
      <c r="F26" t="s">
        <v>35</v>
      </c>
    </row>
    <row r="27" spans="3:6" ht="20.100000000000001" customHeight="1" x14ac:dyDescent="0.25">
      <c r="C27" t="s">
        <v>34</v>
      </c>
      <c r="F27" t="s">
        <v>34</v>
      </c>
    </row>
    <row r="28" spans="3:6" x14ac:dyDescent="0.25">
      <c r="C28" t="s">
        <v>33</v>
      </c>
      <c r="F28" t="s">
        <v>33</v>
      </c>
    </row>
    <row r="29" spans="3:6" x14ac:dyDescent="0.25">
      <c r="C29" t="s">
        <v>32</v>
      </c>
      <c r="F29" t="s">
        <v>32</v>
      </c>
    </row>
    <row r="30" spans="3:6" x14ac:dyDescent="0.25">
      <c r="C30" t="s">
        <v>31</v>
      </c>
      <c r="F30" t="s">
        <v>31</v>
      </c>
    </row>
    <row r="31" spans="3:6" x14ac:dyDescent="0.25">
      <c r="C31" t="s">
        <v>30</v>
      </c>
      <c r="F31" t="s">
        <v>30</v>
      </c>
    </row>
    <row r="32" spans="3:6" x14ac:dyDescent="0.25">
      <c r="C32" t="s">
        <v>29</v>
      </c>
      <c r="F32" t="s">
        <v>29</v>
      </c>
    </row>
  </sheetData>
  <mergeCells count="2">
    <mergeCell ref="B2:C3"/>
    <mergeCell ref="E2:F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43">
    <tabColor indexed="45"/>
  </sheetPr>
  <dimension ref="A2:T42"/>
  <sheetViews>
    <sheetView tabSelected="1" topLeftCell="A10" zoomScaleNormal="100" zoomScaleSheetLayoutView="100" workbookViewId="0">
      <selection activeCell="E28" sqref="E28"/>
    </sheetView>
  </sheetViews>
  <sheetFormatPr defaultRowHeight="18.399999999999999" customHeight="1" x14ac:dyDescent="0.2"/>
  <cols>
    <col min="1" max="1" width="5.5703125" style="9" customWidth="1"/>
    <col min="2" max="2" width="3.140625" style="9" customWidth="1"/>
    <col min="3" max="4" width="12.7109375" style="9" customWidth="1"/>
    <col min="5" max="5" width="10.7109375" style="9" customWidth="1"/>
    <col min="6" max="6" width="7.7109375" style="9" customWidth="1"/>
    <col min="7" max="7" width="3.7109375" style="9" customWidth="1"/>
    <col min="8" max="8" width="9.42578125" style="9" customWidth="1"/>
    <col min="9" max="9" width="10.140625" style="9" customWidth="1"/>
    <col min="10" max="10" width="10.85546875" style="9" customWidth="1"/>
    <col min="11" max="11" width="9.7109375" style="9" customWidth="1"/>
    <col min="12" max="12" width="5.7109375" style="9" customWidth="1"/>
    <col min="13" max="14" width="12.7109375" style="9" customWidth="1"/>
    <col min="15" max="15" width="10.7109375" style="9" customWidth="1"/>
    <col min="16" max="16" width="7.7109375" style="9" customWidth="1"/>
    <col min="17" max="17" width="3.7109375" style="9" customWidth="1"/>
    <col min="18" max="18" width="9.140625" style="9"/>
    <col min="19" max="19" width="10.7109375" style="9" customWidth="1"/>
    <col min="20" max="20" width="11.140625" style="9" customWidth="1"/>
    <col min="21" max="256" width="9.140625" style="9"/>
    <col min="257" max="257" width="5.5703125" style="9" customWidth="1"/>
    <col min="258" max="258" width="3.140625" style="9" customWidth="1"/>
    <col min="259" max="259" width="11" style="9" customWidth="1"/>
    <col min="260" max="260" width="12.7109375" style="9" customWidth="1"/>
    <col min="261" max="261" width="11.7109375" style="9" bestFit="1" customWidth="1"/>
    <col min="262" max="262" width="7.7109375" style="9" customWidth="1"/>
    <col min="263" max="263" width="3.7109375" style="9" customWidth="1"/>
    <col min="264" max="264" width="9.42578125" style="9" customWidth="1"/>
    <col min="265" max="265" width="10.140625" style="9" customWidth="1"/>
    <col min="266" max="266" width="10.85546875" style="9" customWidth="1"/>
    <col min="267" max="267" width="9.7109375" style="9" customWidth="1"/>
    <col min="268" max="268" width="10.85546875" style="9" customWidth="1"/>
    <col min="269" max="269" width="23.140625" style="9" customWidth="1"/>
    <col min="270" max="270" width="10.140625" style="9" customWidth="1"/>
    <col min="271" max="272" width="9.140625" style="9"/>
    <col min="273" max="273" width="0.28515625" style="9" customWidth="1"/>
    <col min="274" max="512" width="9.140625" style="9"/>
    <col min="513" max="513" width="5.5703125" style="9" customWidth="1"/>
    <col min="514" max="514" width="3.140625" style="9" customWidth="1"/>
    <col min="515" max="515" width="11" style="9" customWidth="1"/>
    <col min="516" max="516" width="12.7109375" style="9" customWidth="1"/>
    <col min="517" max="517" width="11.7109375" style="9" bestFit="1" customWidth="1"/>
    <col min="518" max="518" width="7.7109375" style="9" customWidth="1"/>
    <col min="519" max="519" width="3.7109375" style="9" customWidth="1"/>
    <col min="520" max="520" width="9.42578125" style="9" customWidth="1"/>
    <col min="521" max="521" width="10.140625" style="9" customWidth="1"/>
    <col min="522" max="522" width="10.85546875" style="9" customWidth="1"/>
    <col min="523" max="523" width="9.7109375" style="9" customWidth="1"/>
    <col min="524" max="524" width="10.85546875" style="9" customWidth="1"/>
    <col min="525" max="525" width="23.140625" style="9" customWidth="1"/>
    <col min="526" max="526" width="10.140625" style="9" customWidth="1"/>
    <col min="527" max="528" width="9.140625" style="9"/>
    <col min="529" max="529" width="0.28515625" style="9" customWidth="1"/>
    <col min="530" max="768" width="9.140625" style="9"/>
    <col min="769" max="769" width="5.5703125" style="9" customWidth="1"/>
    <col min="770" max="770" width="3.140625" style="9" customWidth="1"/>
    <col min="771" max="771" width="11" style="9" customWidth="1"/>
    <col min="772" max="772" width="12.7109375" style="9" customWidth="1"/>
    <col min="773" max="773" width="11.7109375" style="9" bestFit="1" customWidth="1"/>
    <col min="774" max="774" width="7.7109375" style="9" customWidth="1"/>
    <col min="775" max="775" width="3.7109375" style="9" customWidth="1"/>
    <col min="776" max="776" width="9.42578125" style="9" customWidth="1"/>
    <col min="777" max="777" width="10.140625" style="9" customWidth="1"/>
    <col min="778" max="778" width="10.85546875" style="9" customWidth="1"/>
    <col min="779" max="779" width="9.7109375" style="9" customWidth="1"/>
    <col min="780" max="780" width="10.85546875" style="9" customWidth="1"/>
    <col min="781" max="781" width="23.140625" style="9" customWidth="1"/>
    <col min="782" max="782" width="10.140625" style="9" customWidth="1"/>
    <col min="783" max="784" width="9.140625" style="9"/>
    <col min="785" max="785" width="0.28515625" style="9" customWidth="1"/>
    <col min="786" max="1024" width="9.140625" style="9"/>
    <col min="1025" max="1025" width="5.5703125" style="9" customWidth="1"/>
    <col min="1026" max="1026" width="3.140625" style="9" customWidth="1"/>
    <col min="1027" max="1027" width="11" style="9" customWidth="1"/>
    <col min="1028" max="1028" width="12.7109375" style="9" customWidth="1"/>
    <col min="1029" max="1029" width="11.7109375" style="9" bestFit="1" customWidth="1"/>
    <col min="1030" max="1030" width="7.7109375" style="9" customWidth="1"/>
    <col min="1031" max="1031" width="3.7109375" style="9" customWidth="1"/>
    <col min="1032" max="1032" width="9.42578125" style="9" customWidth="1"/>
    <col min="1033" max="1033" width="10.140625" style="9" customWidth="1"/>
    <col min="1034" max="1034" width="10.85546875" style="9" customWidth="1"/>
    <col min="1035" max="1035" width="9.7109375" style="9" customWidth="1"/>
    <col min="1036" max="1036" width="10.85546875" style="9" customWidth="1"/>
    <col min="1037" max="1037" width="23.140625" style="9" customWidth="1"/>
    <col min="1038" max="1038" width="10.140625" style="9" customWidth="1"/>
    <col min="1039" max="1040" width="9.140625" style="9"/>
    <col min="1041" max="1041" width="0.28515625" style="9" customWidth="1"/>
    <col min="1042" max="1280" width="9.140625" style="9"/>
    <col min="1281" max="1281" width="5.5703125" style="9" customWidth="1"/>
    <col min="1282" max="1282" width="3.140625" style="9" customWidth="1"/>
    <col min="1283" max="1283" width="11" style="9" customWidth="1"/>
    <col min="1284" max="1284" width="12.7109375" style="9" customWidth="1"/>
    <col min="1285" max="1285" width="11.7109375" style="9" bestFit="1" customWidth="1"/>
    <col min="1286" max="1286" width="7.7109375" style="9" customWidth="1"/>
    <col min="1287" max="1287" width="3.7109375" style="9" customWidth="1"/>
    <col min="1288" max="1288" width="9.42578125" style="9" customWidth="1"/>
    <col min="1289" max="1289" width="10.140625" style="9" customWidth="1"/>
    <col min="1290" max="1290" width="10.85546875" style="9" customWidth="1"/>
    <col min="1291" max="1291" width="9.7109375" style="9" customWidth="1"/>
    <col min="1292" max="1292" width="10.85546875" style="9" customWidth="1"/>
    <col min="1293" max="1293" width="23.140625" style="9" customWidth="1"/>
    <col min="1294" max="1294" width="10.140625" style="9" customWidth="1"/>
    <col min="1295" max="1296" width="9.140625" style="9"/>
    <col min="1297" max="1297" width="0.28515625" style="9" customWidth="1"/>
    <col min="1298" max="1536" width="9.140625" style="9"/>
    <col min="1537" max="1537" width="5.5703125" style="9" customWidth="1"/>
    <col min="1538" max="1538" width="3.140625" style="9" customWidth="1"/>
    <col min="1539" max="1539" width="11" style="9" customWidth="1"/>
    <col min="1540" max="1540" width="12.7109375" style="9" customWidth="1"/>
    <col min="1541" max="1541" width="11.7109375" style="9" bestFit="1" customWidth="1"/>
    <col min="1542" max="1542" width="7.7109375" style="9" customWidth="1"/>
    <col min="1543" max="1543" width="3.7109375" style="9" customWidth="1"/>
    <col min="1544" max="1544" width="9.42578125" style="9" customWidth="1"/>
    <col min="1545" max="1545" width="10.140625" style="9" customWidth="1"/>
    <col min="1546" max="1546" width="10.85546875" style="9" customWidth="1"/>
    <col min="1547" max="1547" width="9.7109375" style="9" customWidth="1"/>
    <col min="1548" max="1548" width="10.85546875" style="9" customWidth="1"/>
    <col min="1549" max="1549" width="23.140625" style="9" customWidth="1"/>
    <col min="1550" max="1550" width="10.140625" style="9" customWidth="1"/>
    <col min="1551" max="1552" width="9.140625" style="9"/>
    <col min="1553" max="1553" width="0.28515625" style="9" customWidth="1"/>
    <col min="1554" max="1792" width="9.140625" style="9"/>
    <col min="1793" max="1793" width="5.5703125" style="9" customWidth="1"/>
    <col min="1794" max="1794" width="3.140625" style="9" customWidth="1"/>
    <col min="1795" max="1795" width="11" style="9" customWidth="1"/>
    <col min="1796" max="1796" width="12.7109375" style="9" customWidth="1"/>
    <col min="1797" max="1797" width="11.7109375" style="9" bestFit="1" customWidth="1"/>
    <col min="1798" max="1798" width="7.7109375" style="9" customWidth="1"/>
    <col min="1799" max="1799" width="3.7109375" style="9" customWidth="1"/>
    <col min="1800" max="1800" width="9.42578125" style="9" customWidth="1"/>
    <col min="1801" max="1801" width="10.140625" style="9" customWidth="1"/>
    <col min="1802" max="1802" width="10.85546875" style="9" customWidth="1"/>
    <col min="1803" max="1803" width="9.7109375" style="9" customWidth="1"/>
    <col min="1804" max="1804" width="10.85546875" style="9" customWidth="1"/>
    <col min="1805" max="1805" width="23.140625" style="9" customWidth="1"/>
    <col min="1806" max="1806" width="10.140625" style="9" customWidth="1"/>
    <col min="1807" max="1808" width="9.140625" style="9"/>
    <col min="1809" max="1809" width="0.28515625" style="9" customWidth="1"/>
    <col min="1810" max="2048" width="9.140625" style="9"/>
    <col min="2049" max="2049" width="5.5703125" style="9" customWidth="1"/>
    <col min="2050" max="2050" width="3.140625" style="9" customWidth="1"/>
    <col min="2051" max="2051" width="11" style="9" customWidth="1"/>
    <col min="2052" max="2052" width="12.7109375" style="9" customWidth="1"/>
    <col min="2053" max="2053" width="11.7109375" style="9" bestFit="1" customWidth="1"/>
    <col min="2054" max="2054" width="7.7109375" style="9" customWidth="1"/>
    <col min="2055" max="2055" width="3.7109375" style="9" customWidth="1"/>
    <col min="2056" max="2056" width="9.42578125" style="9" customWidth="1"/>
    <col min="2057" max="2057" width="10.140625" style="9" customWidth="1"/>
    <col min="2058" max="2058" width="10.85546875" style="9" customWidth="1"/>
    <col min="2059" max="2059" width="9.7109375" style="9" customWidth="1"/>
    <col min="2060" max="2060" width="10.85546875" style="9" customWidth="1"/>
    <col min="2061" max="2061" width="23.140625" style="9" customWidth="1"/>
    <col min="2062" max="2062" width="10.140625" style="9" customWidth="1"/>
    <col min="2063" max="2064" width="9.140625" style="9"/>
    <col min="2065" max="2065" width="0.28515625" style="9" customWidth="1"/>
    <col min="2066" max="2304" width="9.140625" style="9"/>
    <col min="2305" max="2305" width="5.5703125" style="9" customWidth="1"/>
    <col min="2306" max="2306" width="3.140625" style="9" customWidth="1"/>
    <col min="2307" max="2307" width="11" style="9" customWidth="1"/>
    <col min="2308" max="2308" width="12.7109375" style="9" customWidth="1"/>
    <col min="2309" max="2309" width="11.7109375" style="9" bestFit="1" customWidth="1"/>
    <col min="2310" max="2310" width="7.7109375" style="9" customWidth="1"/>
    <col min="2311" max="2311" width="3.7109375" style="9" customWidth="1"/>
    <col min="2312" max="2312" width="9.42578125" style="9" customWidth="1"/>
    <col min="2313" max="2313" width="10.140625" style="9" customWidth="1"/>
    <col min="2314" max="2314" width="10.85546875" style="9" customWidth="1"/>
    <col min="2315" max="2315" width="9.7109375" style="9" customWidth="1"/>
    <col min="2316" max="2316" width="10.85546875" style="9" customWidth="1"/>
    <col min="2317" max="2317" width="23.140625" style="9" customWidth="1"/>
    <col min="2318" max="2318" width="10.140625" style="9" customWidth="1"/>
    <col min="2319" max="2320" width="9.140625" style="9"/>
    <col min="2321" max="2321" width="0.28515625" style="9" customWidth="1"/>
    <col min="2322" max="2560" width="9.140625" style="9"/>
    <col min="2561" max="2561" width="5.5703125" style="9" customWidth="1"/>
    <col min="2562" max="2562" width="3.140625" style="9" customWidth="1"/>
    <col min="2563" max="2563" width="11" style="9" customWidth="1"/>
    <col min="2564" max="2564" width="12.7109375" style="9" customWidth="1"/>
    <col min="2565" max="2565" width="11.7109375" style="9" bestFit="1" customWidth="1"/>
    <col min="2566" max="2566" width="7.7109375" style="9" customWidth="1"/>
    <col min="2567" max="2567" width="3.7109375" style="9" customWidth="1"/>
    <col min="2568" max="2568" width="9.42578125" style="9" customWidth="1"/>
    <col min="2569" max="2569" width="10.140625" style="9" customWidth="1"/>
    <col min="2570" max="2570" width="10.85546875" style="9" customWidth="1"/>
    <col min="2571" max="2571" width="9.7109375" style="9" customWidth="1"/>
    <col min="2572" max="2572" width="10.85546875" style="9" customWidth="1"/>
    <col min="2573" max="2573" width="23.140625" style="9" customWidth="1"/>
    <col min="2574" max="2574" width="10.140625" style="9" customWidth="1"/>
    <col min="2575" max="2576" width="9.140625" style="9"/>
    <col min="2577" max="2577" width="0.28515625" style="9" customWidth="1"/>
    <col min="2578" max="2816" width="9.140625" style="9"/>
    <col min="2817" max="2817" width="5.5703125" style="9" customWidth="1"/>
    <col min="2818" max="2818" width="3.140625" style="9" customWidth="1"/>
    <col min="2819" max="2819" width="11" style="9" customWidth="1"/>
    <col min="2820" max="2820" width="12.7109375" style="9" customWidth="1"/>
    <col min="2821" max="2821" width="11.7109375" style="9" bestFit="1" customWidth="1"/>
    <col min="2822" max="2822" width="7.7109375" style="9" customWidth="1"/>
    <col min="2823" max="2823" width="3.7109375" style="9" customWidth="1"/>
    <col min="2824" max="2824" width="9.42578125" style="9" customWidth="1"/>
    <col min="2825" max="2825" width="10.140625" style="9" customWidth="1"/>
    <col min="2826" max="2826" width="10.85546875" style="9" customWidth="1"/>
    <col min="2827" max="2827" width="9.7109375" style="9" customWidth="1"/>
    <col min="2828" max="2828" width="10.85546875" style="9" customWidth="1"/>
    <col min="2829" max="2829" width="23.140625" style="9" customWidth="1"/>
    <col min="2830" max="2830" width="10.140625" style="9" customWidth="1"/>
    <col min="2831" max="2832" width="9.140625" style="9"/>
    <col min="2833" max="2833" width="0.28515625" style="9" customWidth="1"/>
    <col min="2834" max="3072" width="9.140625" style="9"/>
    <col min="3073" max="3073" width="5.5703125" style="9" customWidth="1"/>
    <col min="3074" max="3074" width="3.140625" style="9" customWidth="1"/>
    <col min="3075" max="3075" width="11" style="9" customWidth="1"/>
    <col min="3076" max="3076" width="12.7109375" style="9" customWidth="1"/>
    <col min="3077" max="3077" width="11.7109375" style="9" bestFit="1" customWidth="1"/>
    <col min="3078" max="3078" width="7.7109375" style="9" customWidth="1"/>
    <col min="3079" max="3079" width="3.7109375" style="9" customWidth="1"/>
    <col min="3080" max="3080" width="9.42578125" style="9" customWidth="1"/>
    <col min="3081" max="3081" width="10.140625" style="9" customWidth="1"/>
    <col min="3082" max="3082" width="10.85546875" style="9" customWidth="1"/>
    <col min="3083" max="3083" width="9.7109375" style="9" customWidth="1"/>
    <col min="3084" max="3084" width="10.85546875" style="9" customWidth="1"/>
    <col min="3085" max="3085" width="23.140625" style="9" customWidth="1"/>
    <col min="3086" max="3086" width="10.140625" style="9" customWidth="1"/>
    <col min="3087" max="3088" width="9.140625" style="9"/>
    <col min="3089" max="3089" width="0.28515625" style="9" customWidth="1"/>
    <col min="3090" max="3328" width="9.140625" style="9"/>
    <col min="3329" max="3329" width="5.5703125" style="9" customWidth="1"/>
    <col min="3330" max="3330" width="3.140625" style="9" customWidth="1"/>
    <col min="3331" max="3331" width="11" style="9" customWidth="1"/>
    <col min="3332" max="3332" width="12.7109375" style="9" customWidth="1"/>
    <col min="3333" max="3333" width="11.7109375" style="9" bestFit="1" customWidth="1"/>
    <col min="3334" max="3334" width="7.7109375" style="9" customWidth="1"/>
    <col min="3335" max="3335" width="3.7109375" style="9" customWidth="1"/>
    <col min="3336" max="3336" width="9.42578125" style="9" customWidth="1"/>
    <col min="3337" max="3337" width="10.140625" style="9" customWidth="1"/>
    <col min="3338" max="3338" width="10.85546875" style="9" customWidth="1"/>
    <col min="3339" max="3339" width="9.7109375" style="9" customWidth="1"/>
    <col min="3340" max="3340" width="10.85546875" style="9" customWidth="1"/>
    <col min="3341" max="3341" width="23.140625" style="9" customWidth="1"/>
    <col min="3342" max="3342" width="10.140625" style="9" customWidth="1"/>
    <col min="3343" max="3344" width="9.140625" style="9"/>
    <col min="3345" max="3345" width="0.28515625" style="9" customWidth="1"/>
    <col min="3346" max="3584" width="9.140625" style="9"/>
    <col min="3585" max="3585" width="5.5703125" style="9" customWidth="1"/>
    <col min="3586" max="3586" width="3.140625" style="9" customWidth="1"/>
    <col min="3587" max="3587" width="11" style="9" customWidth="1"/>
    <col min="3588" max="3588" width="12.7109375" style="9" customWidth="1"/>
    <col min="3589" max="3589" width="11.7109375" style="9" bestFit="1" customWidth="1"/>
    <col min="3590" max="3590" width="7.7109375" style="9" customWidth="1"/>
    <col min="3591" max="3591" width="3.7109375" style="9" customWidth="1"/>
    <col min="3592" max="3592" width="9.42578125" style="9" customWidth="1"/>
    <col min="3593" max="3593" width="10.140625" style="9" customWidth="1"/>
    <col min="3594" max="3594" width="10.85546875" style="9" customWidth="1"/>
    <col min="3595" max="3595" width="9.7109375" style="9" customWidth="1"/>
    <col min="3596" max="3596" width="10.85546875" style="9" customWidth="1"/>
    <col min="3597" max="3597" width="23.140625" style="9" customWidth="1"/>
    <col min="3598" max="3598" width="10.140625" style="9" customWidth="1"/>
    <col min="3599" max="3600" width="9.140625" style="9"/>
    <col min="3601" max="3601" width="0.28515625" style="9" customWidth="1"/>
    <col min="3602" max="3840" width="9.140625" style="9"/>
    <col min="3841" max="3841" width="5.5703125" style="9" customWidth="1"/>
    <col min="3842" max="3842" width="3.140625" style="9" customWidth="1"/>
    <col min="3843" max="3843" width="11" style="9" customWidth="1"/>
    <col min="3844" max="3844" width="12.7109375" style="9" customWidth="1"/>
    <col min="3845" max="3845" width="11.7109375" style="9" bestFit="1" customWidth="1"/>
    <col min="3846" max="3846" width="7.7109375" style="9" customWidth="1"/>
    <col min="3847" max="3847" width="3.7109375" style="9" customWidth="1"/>
    <col min="3848" max="3848" width="9.42578125" style="9" customWidth="1"/>
    <col min="3849" max="3849" width="10.140625" style="9" customWidth="1"/>
    <col min="3850" max="3850" width="10.85546875" style="9" customWidth="1"/>
    <col min="3851" max="3851" width="9.7109375" style="9" customWidth="1"/>
    <col min="3852" max="3852" width="10.85546875" style="9" customWidth="1"/>
    <col min="3853" max="3853" width="23.140625" style="9" customWidth="1"/>
    <col min="3854" max="3854" width="10.140625" style="9" customWidth="1"/>
    <col min="3855" max="3856" width="9.140625" style="9"/>
    <col min="3857" max="3857" width="0.28515625" style="9" customWidth="1"/>
    <col min="3858" max="4096" width="9.140625" style="9"/>
    <col min="4097" max="4097" width="5.5703125" style="9" customWidth="1"/>
    <col min="4098" max="4098" width="3.140625" style="9" customWidth="1"/>
    <col min="4099" max="4099" width="11" style="9" customWidth="1"/>
    <col min="4100" max="4100" width="12.7109375" style="9" customWidth="1"/>
    <col min="4101" max="4101" width="11.7109375" style="9" bestFit="1" customWidth="1"/>
    <col min="4102" max="4102" width="7.7109375" style="9" customWidth="1"/>
    <col min="4103" max="4103" width="3.7109375" style="9" customWidth="1"/>
    <col min="4104" max="4104" width="9.42578125" style="9" customWidth="1"/>
    <col min="4105" max="4105" width="10.140625" style="9" customWidth="1"/>
    <col min="4106" max="4106" width="10.85546875" style="9" customWidth="1"/>
    <col min="4107" max="4107" width="9.7109375" style="9" customWidth="1"/>
    <col min="4108" max="4108" width="10.85546875" style="9" customWidth="1"/>
    <col min="4109" max="4109" width="23.140625" style="9" customWidth="1"/>
    <col min="4110" max="4110" width="10.140625" style="9" customWidth="1"/>
    <col min="4111" max="4112" width="9.140625" style="9"/>
    <col min="4113" max="4113" width="0.28515625" style="9" customWidth="1"/>
    <col min="4114" max="4352" width="9.140625" style="9"/>
    <col min="4353" max="4353" width="5.5703125" style="9" customWidth="1"/>
    <col min="4354" max="4354" width="3.140625" style="9" customWidth="1"/>
    <col min="4355" max="4355" width="11" style="9" customWidth="1"/>
    <col min="4356" max="4356" width="12.7109375" style="9" customWidth="1"/>
    <col min="4357" max="4357" width="11.7109375" style="9" bestFit="1" customWidth="1"/>
    <col min="4358" max="4358" width="7.7109375" style="9" customWidth="1"/>
    <col min="4359" max="4359" width="3.7109375" style="9" customWidth="1"/>
    <col min="4360" max="4360" width="9.42578125" style="9" customWidth="1"/>
    <col min="4361" max="4361" width="10.140625" style="9" customWidth="1"/>
    <col min="4362" max="4362" width="10.85546875" style="9" customWidth="1"/>
    <col min="4363" max="4363" width="9.7109375" style="9" customWidth="1"/>
    <col min="4364" max="4364" width="10.85546875" style="9" customWidth="1"/>
    <col min="4365" max="4365" width="23.140625" style="9" customWidth="1"/>
    <col min="4366" max="4366" width="10.140625" style="9" customWidth="1"/>
    <col min="4367" max="4368" width="9.140625" style="9"/>
    <col min="4369" max="4369" width="0.28515625" style="9" customWidth="1"/>
    <col min="4370" max="4608" width="9.140625" style="9"/>
    <col min="4609" max="4609" width="5.5703125" style="9" customWidth="1"/>
    <col min="4610" max="4610" width="3.140625" style="9" customWidth="1"/>
    <col min="4611" max="4611" width="11" style="9" customWidth="1"/>
    <col min="4612" max="4612" width="12.7109375" style="9" customWidth="1"/>
    <col min="4613" max="4613" width="11.7109375" style="9" bestFit="1" customWidth="1"/>
    <col min="4614" max="4614" width="7.7109375" style="9" customWidth="1"/>
    <col min="4615" max="4615" width="3.7109375" style="9" customWidth="1"/>
    <col min="4616" max="4616" width="9.42578125" style="9" customWidth="1"/>
    <col min="4617" max="4617" width="10.140625" style="9" customWidth="1"/>
    <col min="4618" max="4618" width="10.85546875" style="9" customWidth="1"/>
    <col min="4619" max="4619" width="9.7109375" style="9" customWidth="1"/>
    <col min="4620" max="4620" width="10.85546875" style="9" customWidth="1"/>
    <col min="4621" max="4621" width="23.140625" style="9" customWidth="1"/>
    <col min="4622" max="4622" width="10.140625" style="9" customWidth="1"/>
    <col min="4623" max="4624" width="9.140625" style="9"/>
    <col min="4625" max="4625" width="0.28515625" style="9" customWidth="1"/>
    <col min="4626" max="4864" width="9.140625" style="9"/>
    <col min="4865" max="4865" width="5.5703125" style="9" customWidth="1"/>
    <col min="4866" max="4866" width="3.140625" style="9" customWidth="1"/>
    <col min="4867" max="4867" width="11" style="9" customWidth="1"/>
    <col min="4868" max="4868" width="12.7109375" style="9" customWidth="1"/>
    <col min="4869" max="4869" width="11.7109375" style="9" bestFit="1" customWidth="1"/>
    <col min="4870" max="4870" width="7.7109375" style="9" customWidth="1"/>
    <col min="4871" max="4871" width="3.7109375" style="9" customWidth="1"/>
    <col min="4872" max="4872" width="9.42578125" style="9" customWidth="1"/>
    <col min="4873" max="4873" width="10.140625" style="9" customWidth="1"/>
    <col min="4874" max="4874" width="10.85546875" style="9" customWidth="1"/>
    <col min="4875" max="4875" width="9.7109375" style="9" customWidth="1"/>
    <col min="4876" max="4876" width="10.85546875" style="9" customWidth="1"/>
    <col min="4877" max="4877" width="23.140625" style="9" customWidth="1"/>
    <col min="4878" max="4878" width="10.140625" style="9" customWidth="1"/>
    <col min="4879" max="4880" width="9.140625" style="9"/>
    <col min="4881" max="4881" width="0.28515625" style="9" customWidth="1"/>
    <col min="4882" max="5120" width="9.140625" style="9"/>
    <col min="5121" max="5121" width="5.5703125" style="9" customWidth="1"/>
    <col min="5122" max="5122" width="3.140625" style="9" customWidth="1"/>
    <col min="5123" max="5123" width="11" style="9" customWidth="1"/>
    <col min="5124" max="5124" width="12.7109375" style="9" customWidth="1"/>
    <col min="5125" max="5125" width="11.7109375" style="9" bestFit="1" customWidth="1"/>
    <col min="5126" max="5126" width="7.7109375" style="9" customWidth="1"/>
    <col min="5127" max="5127" width="3.7109375" style="9" customWidth="1"/>
    <col min="5128" max="5128" width="9.42578125" style="9" customWidth="1"/>
    <col min="5129" max="5129" width="10.140625" style="9" customWidth="1"/>
    <col min="5130" max="5130" width="10.85546875" style="9" customWidth="1"/>
    <col min="5131" max="5131" width="9.7109375" style="9" customWidth="1"/>
    <col min="5132" max="5132" width="10.85546875" style="9" customWidth="1"/>
    <col min="5133" max="5133" width="23.140625" style="9" customWidth="1"/>
    <col min="5134" max="5134" width="10.140625" style="9" customWidth="1"/>
    <col min="5135" max="5136" width="9.140625" style="9"/>
    <col min="5137" max="5137" width="0.28515625" style="9" customWidth="1"/>
    <col min="5138" max="5376" width="9.140625" style="9"/>
    <col min="5377" max="5377" width="5.5703125" style="9" customWidth="1"/>
    <col min="5378" max="5378" width="3.140625" style="9" customWidth="1"/>
    <col min="5379" max="5379" width="11" style="9" customWidth="1"/>
    <col min="5380" max="5380" width="12.7109375" style="9" customWidth="1"/>
    <col min="5381" max="5381" width="11.7109375" style="9" bestFit="1" customWidth="1"/>
    <col min="5382" max="5382" width="7.7109375" style="9" customWidth="1"/>
    <col min="5383" max="5383" width="3.7109375" style="9" customWidth="1"/>
    <col min="5384" max="5384" width="9.42578125" style="9" customWidth="1"/>
    <col min="5385" max="5385" width="10.140625" style="9" customWidth="1"/>
    <col min="5386" max="5386" width="10.85546875" style="9" customWidth="1"/>
    <col min="5387" max="5387" width="9.7109375" style="9" customWidth="1"/>
    <col min="5388" max="5388" width="10.85546875" style="9" customWidth="1"/>
    <col min="5389" max="5389" width="23.140625" style="9" customWidth="1"/>
    <col min="5390" max="5390" width="10.140625" style="9" customWidth="1"/>
    <col min="5391" max="5392" width="9.140625" style="9"/>
    <col min="5393" max="5393" width="0.28515625" style="9" customWidth="1"/>
    <col min="5394" max="5632" width="9.140625" style="9"/>
    <col min="5633" max="5633" width="5.5703125" style="9" customWidth="1"/>
    <col min="5634" max="5634" width="3.140625" style="9" customWidth="1"/>
    <col min="5635" max="5635" width="11" style="9" customWidth="1"/>
    <col min="5636" max="5636" width="12.7109375" style="9" customWidth="1"/>
    <col min="5637" max="5637" width="11.7109375" style="9" bestFit="1" customWidth="1"/>
    <col min="5638" max="5638" width="7.7109375" style="9" customWidth="1"/>
    <col min="5639" max="5639" width="3.7109375" style="9" customWidth="1"/>
    <col min="5640" max="5640" width="9.42578125" style="9" customWidth="1"/>
    <col min="5641" max="5641" width="10.140625" style="9" customWidth="1"/>
    <col min="5642" max="5642" width="10.85546875" style="9" customWidth="1"/>
    <col min="5643" max="5643" width="9.7109375" style="9" customWidth="1"/>
    <col min="5644" max="5644" width="10.85546875" style="9" customWidth="1"/>
    <col min="5645" max="5645" width="23.140625" style="9" customWidth="1"/>
    <col min="5646" max="5646" width="10.140625" style="9" customWidth="1"/>
    <col min="5647" max="5648" width="9.140625" style="9"/>
    <col min="5649" max="5649" width="0.28515625" style="9" customWidth="1"/>
    <col min="5650" max="5888" width="9.140625" style="9"/>
    <col min="5889" max="5889" width="5.5703125" style="9" customWidth="1"/>
    <col min="5890" max="5890" width="3.140625" style="9" customWidth="1"/>
    <col min="5891" max="5891" width="11" style="9" customWidth="1"/>
    <col min="5892" max="5892" width="12.7109375" style="9" customWidth="1"/>
    <col min="5893" max="5893" width="11.7109375" style="9" bestFit="1" customWidth="1"/>
    <col min="5894" max="5894" width="7.7109375" style="9" customWidth="1"/>
    <col min="5895" max="5895" width="3.7109375" style="9" customWidth="1"/>
    <col min="5896" max="5896" width="9.42578125" style="9" customWidth="1"/>
    <col min="5897" max="5897" width="10.140625" style="9" customWidth="1"/>
    <col min="5898" max="5898" width="10.85546875" style="9" customWidth="1"/>
    <col min="5899" max="5899" width="9.7109375" style="9" customWidth="1"/>
    <col min="5900" max="5900" width="10.85546875" style="9" customWidth="1"/>
    <col min="5901" max="5901" width="23.140625" style="9" customWidth="1"/>
    <col min="5902" max="5902" width="10.140625" style="9" customWidth="1"/>
    <col min="5903" max="5904" width="9.140625" style="9"/>
    <col min="5905" max="5905" width="0.28515625" style="9" customWidth="1"/>
    <col min="5906" max="6144" width="9.140625" style="9"/>
    <col min="6145" max="6145" width="5.5703125" style="9" customWidth="1"/>
    <col min="6146" max="6146" width="3.140625" style="9" customWidth="1"/>
    <col min="6147" max="6147" width="11" style="9" customWidth="1"/>
    <col min="6148" max="6148" width="12.7109375" style="9" customWidth="1"/>
    <col min="6149" max="6149" width="11.7109375" style="9" bestFit="1" customWidth="1"/>
    <col min="6150" max="6150" width="7.7109375" style="9" customWidth="1"/>
    <col min="6151" max="6151" width="3.7109375" style="9" customWidth="1"/>
    <col min="6152" max="6152" width="9.42578125" style="9" customWidth="1"/>
    <col min="6153" max="6153" width="10.140625" style="9" customWidth="1"/>
    <col min="6154" max="6154" width="10.85546875" style="9" customWidth="1"/>
    <col min="6155" max="6155" width="9.7109375" style="9" customWidth="1"/>
    <col min="6156" max="6156" width="10.85546875" style="9" customWidth="1"/>
    <col min="6157" max="6157" width="23.140625" style="9" customWidth="1"/>
    <col min="6158" max="6158" width="10.140625" style="9" customWidth="1"/>
    <col min="6159" max="6160" width="9.140625" style="9"/>
    <col min="6161" max="6161" width="0.28515625" style="9" customWidth="1"/>
    <col min="6162" max="6400" width="9.140625" style="9"/>
    <col min="6401" max="6401" width="5.5703125" style="9" customWidth="1"/>
    <col min="6402" max="6402" width="3.140625" style="9" customWidth="1"/>
    <col min="6403" max="6403" width="11" style="9" customWidth="1"/>
    <col min="6404" max="6404" width="12.7109375" style="9" customWidth="1"/>
    <col min="6405" max="6405" width="11.7109375" style="9" bestFit="1" customWidth="1"/>
    <col min="6406" max="6406" width="7.7109375" style="9" customWidth="1"/>
    <col min="6407" max="6407" width="3.7109375" style="9" customWidth="1"/>
    <col min="6408" max="6408" width="9.42578125" style="9" customWidth="1"/>
    <col min="6409" max="6409" width="10.140625" style="9" customWidth="1"/>
    <col min="6410" max="6410" width="10.85546875" style="9" customWidth="1"/>
    <col min="6411" max="6411" width="9.7109375" style="9" customWidth="1"/>
    <col min="6412" max="6412" width="10.85546875" style="9" customWidth="1"/>
    <col min="6413" max="6413" width="23.140625" style="9" customWidth="1"/>
    <col min="6414" max="6414" width="10.140625" style="9" customWidth="1"/>
    <col min="6415" max="6416" width="9.140625" style="9"/>
    <col min="6417" max="6417" width="0.28515625" style="9" customWidth="1"/>
    <col min="6418" max="6656" width="9.140625" style="9"/>
    <col min="6657" max="6657" width="5.5703125" style="9" customWidth="1"/>
    <col min="6658" max="6658" width="3.140625" style="9" customWidth="1"/>
    <col min="6659" max="6659" width="11" style="9" customWidth="1"/>
    <col min="6660" max="6660" width="12.7109375" style="9" customWidth="1"/>
    <col min="6661" max="6661" width="11.7109375" style="9" bestFit="1" customWidth="1"/>
    <col min="6662" max="6662" width="7.7109375" style="9" customWidth="1"/>
    <col min="6663" max="6663" width="3.7109375" style="9" customWidth="1"/>
    <col min="6664" max="6664" width="9.42578125" style="9" customWidth="1"/>
    <col min="6665" max="6665" width="10.140625" style="9" customWidth="1"/>
    <col min="6666" max="6666" width="10.85546875" style="9" customWidth="1"/>
    <col min="6667" max="6667" width="9.7109375" style="9" customWidth="1"/>
    <col min="6668" max="6668" width="10.85546875" style="9" customWidth="1"/>
    <col min="6669" max="6669" width="23.140625" style="9" customWidth="1"/>
    <col min="6670" max="6670" width="10.140625" style="9" customWidth="1"/>
    <col min="6671" max="6672" width="9.140625" style="9"/>
    <col min="6673" max="6673" width="0.28515625" style="9" customWidth="1"/>
    <col min="6674" max="6912" width="9.140625" style="9"/>
    <col min="6913" max="6913" width="5.5703125" style="9" customWidth="1"/>
    <col min="6914" max="6914" width="3.140625" style="9" customWidth="1"/>
    <col min="6915" max="6915" width="11" style="9" customWidth="1"/>
    <col min="6916" max="6916" width="12.7109375" style="9" customWidth="1"/>
    <col min="6917" max="6917" width="11.7109375" style="9" bestFit="1" customWidth="1"/>
    <col min="6918" max="6918" width="7.7109375" style="9" customWidth="1"/>
    <col min="6919" max="6919" width="3.7109375" style="9" customWidth="1"/>
    <col min="6920" max="6920" width="9.42578125" style="9" customWidth="1"/>
    <col min="6921" max="6921" width="10.140625" style="9" customWidth="1"/>
    <col min="6922" max="6922" width="10.85546875" style="9" customWidth="1"/>
    <col min="6923" max="6923" width="9.7109375" style="9" customWidth="1"/>
    <col min="6924" max="6924" width="10.85546875" style="9" customWidth="1"/>
    <col min="6925" max="6925" width="23.140625" style="9" customWidth="1"/>
    <col min="6926" max="6926" width="10.140625" style="9" customWidth="1"/>
    <col min="6927" max="6928" width="9.140625" style="9"/>
    <col min="6929" max="6929" width="0.28515625" style="9" customWidth="1"/>
    <col min="6930" max="7168" width="9.140625" style="9"/>
    <col min="7169" max="7169" width="5.5703125" style="9" customWidth="1"/>
    <col min="7170" max="7170" width="3.140625" style="9" customWidth="1"/>
    <col min="7171" max="7171" width="11" style="9" customWidth="1"/>
    <col min="7172" max="7172" width="12.7109375" style="9" customWidth="1"/>
    <col min="7173" max="7173" width="11.7109375" style="9" bestFit="1" customWidth="1"/>
    <col min="7174" max="7174" width="7.7109375" style="9" customWidth="1"/>
    <col min="7175" max="7175" width="3.7109375" style="9" customWidth="1"/>
    <col min="7176" max="7176" width="9.42578125" style="9" customWidth="1"/>
    <col min="7177" max="7177" width="10.140625" style="9" customWidth="1"/>
    <col min="7178" max="7178" width="10.85546875" style="9" customWidth="1"/>
    <col min="7179" max="7179" width="9.7109375" style="9" customWidth="1"/>
    <col min="7180" max="7180" width="10.85546875" style="9" customWidth="1"/>
    <col min="7181" max="7181" width="23.140625" style="9" customWidth="1"/>
    <col min="7182" max="7182" width="10.140625" style="9" customWidth="1"/>
    <col min="7183" max="7184" width="9.140625" style="9"/>
    <col min="7185" max="7185" width="0.28515625" style="9" customWidth="1"/>
    <col min="7186" max="7424" width="9.140625" style="9"/>
    <col min="7425" max="7425" width="5.5703125" style="9" customWidth="1"/>
    <col min="7426" max="7426" width="3.140625" style="9" customWidth="1"/>
    <col min="7427" max="7427" width="11" style="9" customWidth="1"/>
    <col min="7428" max="7428" width="12.7109375" style="9" customWidth="1"/>
    <col min="7429" max="7429" width="11.7109375" style="9" bestFit="1" customWidth="1"/>
    <col min="7430" max="7430" width="7.7109375" style="9" customWidth="1"/>
    <col min="7431" max="7431" width="3.7109375" style="9" customWidth="1"/>
    <col min="7432" max="7432" width="9.42578125" style="9" customWidth="1"/>
    <col min="7433" max="7433" width="10.140625" style="9" customWidth="1"/>
    <col min="7434" max="7434" width="10.85546875" style="9" customWidth="1"/>
    <col min="7435" max="7435" width="9.7109375" style="9" customWidth="1"/>
    <col min="7436" max="7436" width="10.85546875" style="9" customWidth="1"/>
    <col min="7437" max="7437" width="23.140625" style="9" customWidth="1"/>
    <col min="7438" max="7438" width="10.140625" style="9" customWidth="1"/>
    <col min="7439" max="7440" width="9.140625" style="9"/>
    <col min="7441" max="7441" width="0.28515625" style="9" customWidth="1"/>
    <col min="7442" max="7680" width="9.140625" style="9"/>
    <col min="7681" max="7681" width="5.5703125" style="9" customWidth="1"/>
    <col min="7682" max="7682" width="3.140625" style="9" customWidth="1"/>
    <col min="7683" max="7683" width="11" style="9" customWidth="1"/>
    <col min="7684" max="7684" width="12.7109375" style="9" customWidth="1"/>
    <col min="7685" max="7685" width="11.7109375" style="9" bestFit="1" customWidth="1"/>
    <col min="7686" max="7686" width="7.7109375" style="9" customWidth="1"/>
    <col min="7687" max="7687" width="3.7109375" style="9" customWidth="1"/>
    <col min="7688" max="7688" width="9.42578125" style="9" customWidth="1"/>
    <col min="7689" max="7689" width="10.140625" style="9" customWidth="1"/>
    <col min="7690" max="7690" width="10.85546875" style="9" customWidth="1"/>
    <col min="7691" max="7691" width="9.7109375" style="9" customWidth="1"/>
    <col min="7692" max="7692" width="10.85546875" style="9" customWidth="1"/>
    <col min="7693" max="7693" width="23.140625" style="9" customWidth="1"/>
    <col min="7694" max="7694" width="10.140625" style="9" customWidth="1"/>
    <col min="7695" max="7696" width="9.140625" style="9"/>
    <col min="7697" max="7697" width="0.28515625" style="9" customWidth="1"/>
    <col min="7698" max="7936" width="9.140625" style="9"/>
    <col min="7937" max="7937" width="5.5703125" style="9" customWidth="1"/>
    <col min="7938" max="7938" width="3.140625" style="9" customWidth="1"/>
    <col min="7939" max="7939" width="11" style="9" customWidth="1"/>
    <col min="7940" max="7940" width="12.7109375" style="9" customWidth="1"/>
    <col min="7941" max="7941" width="11.7109375" style="9" bestFit="1" customWidth="1"/>
    <col min="7942" max="7942" width="7.7109375" style="9" customWidth="1"/>
    <col min="7943" max="7943" width="3.7109375" style="9" customWidth="1"/>
    <col min="7944" max="7944" width="9.42578125" style="9" customWidth="1"/>
    <col min="7945" max="7945" width="10.140625" style="9" customWidth="1"/>
    <col min="7946" max="7946" width="10.85546875" style="9" customWidth="1"/>
    <col min="7947" max="7947" width="9.7109375" style="9" customWidth="1"/>
    <col min="7948" max="7948" width="10.85546875" style="9" customWidth="1"/>
    <col min="7949" max="7949" width="23.140625" style="9" customWidth="1"/>
    <col min="7950" max="7950" width="10.140625" style="9" customWidth="1"/>
    <col min="7951" max="7952" width="9.140625" style="9"/>
    <col min="7953" max="7953" width="0.28515625" style="9" customWidth="1"/>
    <col min="7954" max="8192" width="9.140625" style="9"/>
    <col min="8193" max="8193" width="5.5703125" style="9" customWidth="1"/>
    <col min="8194" max="8194" width="3.140625" style="9" customWidth="1"/>
    <col min="8195" max="8195" width="11" style="9" customWidth="1"/>
    <col min="8196" max="8196" width="12.7109375" style="9" customWidth="1"/>
    <col min="8197" max="8197" width="11.7109375" style="9" bestFit="1" customWidth="1"/>
    <col min="8198" max="8198" width="7.7109375" style="9" customWidth="1"/>
    <col min="8199" max="8199" width="3.7109375" style="9" customWidth="1"/>
    <col min="8200" max="8200" width="9.42578125" style="9" customWidth="1"/>
    <col min="8201" max="8201" width="10.140625" style="9" customWidth="1"/>
    <col min="8202" max="8202" width="10.85546875" style="9" customWidth="1"/>
    <col min="8203" max="8203" width="9.7109375" style="9" customWidth="1"/>
    <col min="8204" max="8204" width="10.85546875" style="9" customWidth="1"/>
    <col min="8205" max="8205" width="23.140625" style="9" customWidth="1"/>
    <col min="8206" max="8206" width="10.140625" style="9" customWidth="1"/>
    <col min="8207" max="8208" width="9.140625" style="9"/>
    <col min="8209" max="8209" width="0.28515625" style="9" customWidth="1"/>
    <col min="8210" max="8448" width="9.140625" style="9"/>
    <col min="8449" max="8449" width="5.5703125" style="9" customWidth="1"/>
    <col min="8450" max="8450" width="3.140625" style="9" customWidth="1"/>
    <col min="8451" max="8451" width="11" style="9" customWidth="1"/>
    <col min="8452" max="8452" width="12.7109375" style="9" customWidth="1"/>
    <col min="8453" max="8453" width="11.7109375" style="9" bestFit="1" customWidth="1"/>
    <col min="8454" max="8454" width="7.7109375" style="9" customWidth="1"/>
    <col min="8455" max="8455" width="3.7109375" style="9" customWidth="1"/>
    <col min="8456" max="8456" width="9.42578125" style="9" customWidth="1"/>
    <col min="8457" max="8457" width="10.140625" style="9" customWidth="1"/>
    <col min="8458" max="8458" width="10.85546875" style="9" customWidth="1"/>
    <col min="8459" max="8459" width="9.7109375" style="9" customWidth="1"/>
    <col min="8460" max="8460" width="10.85546875" style="9" customWidth="1"/>
    <col min="8461" max="8461" width="23.140625" style="9" customWidth="1"/>
    <col min="8462" max="8462" width="10.140625" style="9" customWidth="1"/>
    <col min="8463" max="8464" width="9.140625" style="9"/>
    <col min="8465" max="8465" width="0.28515625" style="9" customWidth="1"/>
    <col min="8466" max="8704" width="9.140625" style="9"/>
    <col min="8705" max="8705" width="5.5703125" style="9" customWidth="1"/>
    <col min="8706" max="8706" width="3.140625" style="9" customWidth="1"/>
    <col min="8707" max="8707" width="11" style="9" customWidth="1"/>
    <col min="8708" max="8708" width="12.7109375" style="9" customWidth="1"/>
    <col min="8709" max="8709" width="11.7109375" style="9" bestFit="1" customWidth="1"/>
    <col min="8710" max="8710" width="7.7109375" style="9" customWidth="1"/>
    <col min="8711" max="8711" width="3.7109375" style="9" customWidth="1"/>
    <col min="8712" max="8712" width="9.42578125" style="9" customWidth="1"/>
    <col min="8713" max="8713" width="10.140625" style="9" customWidth="1"/>
    <col min="8714" max="8714" width="10.85546875" style="9" customWidth="1"/>
    <col min="8715" max="8715" width="9.7109375" style="9" customWidth="1"/>
    <col min="8716" max="8716" width="10.85546875" style="9" customWidth="1"/>
    <col min="8717" max="8717" width="23.140625" style="9" customWidth="1"/>
    <col min="8718" max="8718" width="10.140625" style="9" customWidth="1"/>
    <col min="8719" max="8720" width="9.140625" style="9"/>
    <col min="8721" max="8721" width="0.28515625" style="9" customWidth="1"/>
    <col min="8722" max="8960" width="9.140625" style="9"/>
    <col min="8961" max="8961" width="5.5703125" style="9" customWidth="1"/>
    <col min="8962" max="8962" width="3.140625" style="9" customWidth="1"/>
    <col min="8963" max="8963" width="11" style="9" customWidth="1"/>
    <col min="8964" max="8964" width="12.7109375" style="9" customWidth="1"/>
    <col min="8965" max="8965" width="11.7109375" style="9" bestFit="1" customWidth="1"/>
    <col min="8966" max="8966" width="7.7109375" style="9" customWidth="1"/>
    <col min="8967" max="8967" width="3.7109375" style="9" customWidth="1"/>
    <col min="8968" max="8968" width="9.42578125" style="9" customWidth="1"/>
    <col min="8969" max="8969" width="10.140625" style="9" customWidth="1"/>
    <col min="8970" max="8970" width="10.85546875" style="9" customWidth="1"/>
    <col min="8971" max="8971" width="9.7109375" style="9" customWidth="1"/>
    <col min="8972" max="8972" width="10.85546875" style="9" customWidth="1"/>
    <col min="8973" max="8973" width="23.140625" style="9" customWidth="1"/>
    <col min="8974" max="8974" width="10.140625" style="9" customWidth="1"/>
    <col min="8975" max="8976" width="9.140625" style="9"/>
    <col min="8977" max="8977" width="0.28515625" style="9" customWidth="1"/>
    <col min="8978" max="9216" width="9.140625" style="9"/>
    <col min="9217" max="9217" width="5.5703125" style="9" customWidth="1"/>
    <col min="9218" max="9218" width="3.140625" style="9" customWidth="1"/>
    <col min="9219" max="9219" width="11" style="9" customWidth="1"/>
    <col min="9220" max="9220" width="12.7109375" style="9" customWidth="1"/>
    <col min="9221" max="9221" width="11.7109375" style="9" bestFit="1" customWidth="1"/>
    <col min="9222" max="9222" width="7.7109375" style="9" customWidth="1"/>
    <col min="9223" max="9223" width="3.7109375" style="9" customWidth="1"/>
    <col min="9224" max="9224" width="9.42578125" style="9" customWidth="1"/>
    <col min="9225" max="9225" width="10.140625" style="9" customWidth="1"/>
    <col min="9226" max="9226" width="10.85546875" style="9" customWidth="1"/>
    <col min="9227" max="9227" width="9.7109375" style="9" customWidth="1"/>
    <col min="9228" max="9228" width="10.85546875" style="9" customWidth="1"/>
    <col min="9229" max="9229" width="23.140625" style="9" customWidth="1"/>
    <col min="9230" max="9230" width="10.140625" style="9" customWidth="1"/>
    <col min="9231" max="9232" width="9.140625" style="9"/>
    <col min="9233" max="9233" width="0.28515625" style="9" customWidth="1"/>
    <col min="9234" max="9472" width="9.140625" style="9"/>
    <col min="9473" max="9473" width="5.5703125" style="9" customWidth="1"/>
    <col min="9474" max="9474" width="3.140625" style="9" customWidth="1"/>
    <col min="9475" max="9475" width="11" style="9" customWidth="1"/>
    <col min="9476" max="9476" width="12.7109375" style="9" customWidth="1"/>
    <col min="9477" max="9477" width="11.7109375" style="9" bestFit="1" customWidth="1"/>
    <col min="9478" max="9478" width="7.7109375" style="9" customWidth="1"/>
    <col min="9479" max="9479" width="3.7109375" style="9" customWidth="1"/>
    <col min="9480" max="9480" width="9.42578125" style="9" customWidth="1"/>
    <col min="9481" max="9481" width="10.140625" style="9" customWidth="1"/>
    <col min="9482" max="9482" width="10.85546875" style="9" customWidth="1"/>
    <col min="9483" max="9483" width="9.7109375" style="9" customWidth="1"/>
    <col min="9484" max="9484" width="10.85546875" style="9" customWidth="1"/>
    <col min="9485" max="9485" width="23.140625" style="9" customWidth="1"/>
    <col min="9486" max="9486" width="10.140625" style="9" customWidth="1"/>
    <col min="9487" max="9488" width="9.140625" style="9"/>
    <col min="9489" max="9489" width="0.28515625" style="9" customWidth="1"/>
    <col min="9490" max="9728" width="9.140625" style="9"/>
    <col min="9729" max="9729" width="5.5703125" style="9" customWidth="1"/>
    <col min="9730" max="9730" width="3.140625" style="9" customWidth="1"/>
    <col min="9731" max="9731" width="11" style="9" customWidth="1"/>
    <col min="9732" max="9732" width="12.7109375" style="9" customWidth="1"/>
    <col min="9733" max="9733" width="11.7109375" style="9" bestFit="1" customWidth="1"/>
    <col min="9734" max="9734" width="7.7109375" style="9" customWidth="1"/>
    <col min="9735" max="9735" width="3.7109375" style="9" customWidth="1"/>
    <col min="9736" max="9736" width="9.42578125" style="9" customWidth="1"/>
    <col min="9737" max="9737" width="10.140625" style="9" customWidth="1"/>
    <col min="9738" max="9738" width="10.85546875" style="9" customWidth="1"/>
    <col min="9739" max="9739" width="9.7109375" style="9" customWidth="1"/>
    <col min="9740" max="9740" width="10.85546875" style="9" customWidth="1"/>
    <col min="9741" max="9741" width="23.140625" style="9" customWidth="1"/>
    <col min="9742" max="9742" width="10.140625" style="9" customWidth="1"/>
    <col min="9743" max="9744" width="9.140625" style="9"/>
    <col min="9745" max="9745" width="0.28515625" style="9" customWidth="1"/>
    <col min="9746" max="9984" width="9.140625" style="9"/>
    <col min="9985" max="9985" width="5.5703125" style="9" customWidth="1"/>
    <col min="9986" max="9986" width="3.140625" style="9" customWidth="1"/>
    <col min="9987" max="9987" width="11" style="9" customWidth="1"/>
    <col min="9988" max="9988" width="12.7109375" style="9" customWidth="1"/>
    <col min="9989" max="9989" width="11.7109375" style="9" bestFit="1" customWidth="1"/>
    <col min="9990" max="9990" width="7.7109375" style="9" customWidth="1"/>
    <col min="9991" max="9991" width="3.7109375" style="9" customWidth="1"/>
    <col min="9992" max="9992" width="9.42578125" style="9" customWidth="1"/>
    <col min="9993" max="9993" width="10.140625" style="9" customWidth="1"/>
    <col min="9994" max="9994" width="10.85546875" style="9" customWidth="1"/>
    <col min="9995" max="9995" width="9.7109375" style="9" customWidth="1"/>
    <col min="9996" max="9996" width="10.85546875" style="9" customWidth="1"/>
    <col min="9997" max="9997" width="23.140625" style="9" customWidth="1"/>
    <col min="9998" max="9998" width="10.140625" style="9" customWidth="1"/>
    <col min="9999" max="10000" width="9.140625" style="9"/>
    <col min="10001" max="10001" width="0.28515625" style="9" customWidth="1"/>
    <col min="10002" max="10240" width="9.140625" style="9"/>
    <col min="10241" max="10241" width="5.5703125" style="9" customWidth="1"/>
    <col min="10242" max="10242" width="3.140625" style="9" customWidth="1"/>
    <col min="10243" max="10243" width="11" style="9" customWidth="1"/>
    <col min="10244" max="10244" width="12.7109375" style="9" customWidth="1"/>
    <col min="10245" max="10245" width="11.7109375" style="9" bestFit="1" customWidth="1"/>
    <col min="10246" max="10246" width="7.7109375" style="9" customWidth="1"/>
    <col min="10247" max="10247" width="3.7109375" style="9" customWidth="1"/>
    <col min="10248" max="10248" width="9.42578125" style="9" customWidth="1"/>
    <col min="10249" max="10249" width="10.140625" style="9" customWidth="1"/>
    <col min="10250" max="10250" width="10.85546875" style="9" customWidth="1"/>
    <col min="10251" max="10251" width="9.7109375" style="9" customWidth="1"/>
    <col min="10252" max="10252" width="10.85546875" style="9" customWidth="1"/>
    <col min="10253" max="10253" width="23.140625" style="9" customWidth="1"/>
    <col min="10254" max="10254" width="10.140625" style="9" customWidth="1"/>
    <col min="10255" max="10256" width="9.140625" style="9"/>
    <col min="10257" max="10257" width="0.28515625" style="9" customWidth="1"/>
    <col min="10258" max="10496" width="9.140625" style="9"/>
    <col min="10497" max="10497" width="5.5703125" style="9" customWidth="1"/>
    <col min="10498" max="10498" width="3.140625" style="9" customWidth="1"/>
    <col min="10499" max="10499" width="11" style="9" customWidth="1"/>
    <col min="10500" max="10500" width="12.7109375" style="9" customWidth="1"/>
    <col min="10501" max="10501" width="11.7109375" style="9" bestFit="1" customWidth="1"/>
    <col min="10502" max="10502" width="7.7109375" style="9" customWidth="1"/>
    <col min="10503" max="10503" width="3.7109375" style="9" customWidth="1"/>
    <col min="10504" max="10504" width="9.42578125" style="9" customWidth="1"/>
    <col min="10505" max="10505" width="10.140625" style="9" customWidth="1"/>
    <col min="10506" max="10506" width="10.85546875" style="9" customWidth="1"/>
    <col min="10507" max="10507" width="9.7109375" style="9" customWidth="1"/>
    <col min="10508" max="10508" width="10.85546875" style="9" customWidth="1"/>
    <col min="10509" max="10509" width="23.140625" style="9" customWidth="1"/>
    <col min="10510" max="10510" width="10.140625" style="9" customWidth="1"/>
    <col min="10511" max="10512" width="9.140625" style="9"/>
    <col min="10513" max="10513" width="0.28515625" style="9" customWidth="1"/>
    <col min="10514" max="10752" width="9.140625" style="9"/>
    <col min="10753" max="10753" width="5.5703125" style="9" customWidth="1"/>
    <col min="10754" max="10754" width="3.140625" style="9" customWidth="1"/>
    <col min="10755" max="10755" width="11" style="9" customWidth="1"/>
    <col min="10756" max="10756" width="12.7109375" style="9" customWidth="1"/>
    <col min="10757" max="10757" width="11.7109375" style="9" bestFit="1" customWidth="1"/>
    <col min="10758" max="10758" width="7.7109375" style="9" customWidth="1"/>
    <col min="10759" max="10759" width="3.7109375" style="9" customWidth="1"/>
    <col min="10760" max="10760" width="9.42578125" style="9" customWidth="1"/>
    <col min="10761" max="10761" width="10.140625" style="9" customWidth="1"/>
    <col min="10762" max="10762" width="10.85546875" style="9" customWidth="1"/>
    <col min="10763" max="10763" width="9.7109375" style="9" customWidth="1"/>
    <col min="10764" max="10764" width="10.85546875" style="9" customWidth="1"/>
    <col min="10765" max="10765" width="23.140625" style="9" customWidth="1"/>
    <col min="10766" max="10766" width="10.140625" style="9" customWidth="1"/>
    <col min="10767" max="10768" width="9.140625" style="9"/>
    <col min="10769" max="10769" width="0.28515625" style="9" customWidth="1"/>
    <col min="10770" max="11008" width="9.140625" style="9"/>
    <col min="11009" max="11009" width="5.5703125" style="9" customWidth="1"/>
    <col min="11010" max="11010" width="3.140625" style="9" customWidth="1"/>
    <col min="11011" max="11011" width="11" style="9" customWidth="1"/>
    <col min="11012" max="11012" width="12.7109375" style="9" customWidth="1"/>
    <col min="11013" max="11013" width="11.7109375" style="9" bestFit="1" customWidth="1"/>
    <col min="11014" max="11014" width="7.7109375" style="9" customWidth="1"/>
    <col min="11015" max="11015" width="3.7109375" style="9" customWidth="1"/>
    <col min="11016" max="11016" width="9.42578125" style="9" customWidth="1"/>
    <col min="11017" max="11017" width="10.140625" style="9" customWidth="1"/>
    <col min="11018" max="11018" width="10.85546875" style="9" customWidth="1"/>
    <col min="11019" max="11019" width="9.7109375" style="9" customWidth="1"/>
    <col min="11020" max="11020" width="10.85546875" style="9" customWidth="1"/>
    <col min="11021" max="11021" width="23.140625" style="9" customWidth="1"/>
    <col min="11022" max="11022" width="10.140625" style="9" customWidth="1"/>
    <col min="11023" max="11024" width="9.140625" style="9"/>
    <col min="11025" max="11025" width="0.28515625" style="9" customWidth="1"/>
    <col min="11026" max="11264" width="9.140625" style="9"/>
    <col min="11265" max="11265" width="5.5703125" style="9" customWidth="1"/>
    <col min="11266" max="11266" width="3.140625" style="9" customWidth="1"/>
    <col min="11267" max="11267" width="11" style="9" customWidth="1"/>
    <col min="11268" max="11268" width="12.7109375" style="9" customWidth="1"/>
    <col min="11269" max="11269" width="11.7109375" style="9" bestFit="1" customWidth="1"/>
    <col min="11270" max="11270" width="7.7109375" style="9" customWidth="1"/>
    <col min="11271" max="11271" width="3.7109375" style="9" customWidth="1"/>
    <col min="11272" max="11272" width="9.42578125" style="9" customWidth="1"/>
    <col min="11273" max="11273" width="10.140625" style="9" customWidth="1"/>
    <col min="11274" max="11274" width="10.85546875" style="9" customWidth="1"/>
    <col min="11275" max="11275" width="9.7109375" style="9" customWidth="1"/>
    <col min="11276" max="11276" width="10.85546875" style="9" customWidth="1"/>
    <col min="11277" max="11277" width="23.140625" style="9" customWidth="1"/>
    <col min="11278" max="11278" width="10.140625" style="9" customWidth="1"/>
    <col min="11279" max="11280" width="9.140625" style="9"/>
    <col min="11281" max="11281" width="0.28515625" style="9" customWidth="1"/>
    <col min="11282" max="11520" width="9.140625" style="9"/>
    <col min="11521" max="11521" width="5.5703125" style="9" customWidth="1"/>
    <col min="11522" max="11522" width="3.140625" style="9" customWidth="1"/>
    <col min="11523" max="11523" width="11" style="9" customWidth="1"/>
    <col min="11524" max="11524" width="12.7109375" style="9" customWidth="1"/>
    <col min="11525" max="11525" width="11.7109375" style="9" bestFit="1" customWidth="1"/>
    <col min="11526" max="11526" width="7.7109375" style="9" customWidth="1"/>
    <col min="11527" max="11527" width="3.7109375" style="9" customWidth="1"/>
    <col min="11528" max="11528" width="9.42578125" style="9" customWidth="1"/>
    <col min="11529" max="11529" width="10.140625" style="9" customWidth="1"/>
    <col min="11530" max="11530" width="10.85546875" style="9" customWidth="1"/>
    <col min="11531" max="11531" width="9.7109375" style="9" customWidth="1"/>
    <col min="11532" max="11532" width="10.85546875" style="9" customWidth="1"/>
    <col min="11533" max="11533" width="23.140625" style="9" customWidth="1"/>
    <col min="11534" max="11534" width="10.140625" style="9" customWidth="1"/>
    <col min="11535" max="11536" width="9.140625" style="9"/>
    <col min="11537" max="11537" width="0.28515625" style="9" customWidth="1"/>
    <col min="11538" max="11776" width="9.140625" style="9"/>
    <col min="11777" max="11777" width="5.5703125" style="9" customWidth="1"/>
    <col min="11778" max="11778" width="3.140625" style="9" customWidth="1"/>
    <col min="11779" max="11779" width="11" style="9" customWidth="1"/>
    <col min="11780" max="11780" width="12.7109375" style="9" customWidth="1"/>
    <col min="11781" max="11781" width="11.7109375" style="9" bestFit="1" customWidth="1"/>
    <col min="11782" max="11782" width="7.7109375" style="9" customWidth="1"/>
    <col min="11783" max="11783" width="3.7109375" style="9" customWidth="1"/>
    <col min="11784" max="11784" width="9.42578125" style="9" customWidth="1"/>
    <col min="11785" max="11785" width="10.140625" style="9" customWidth="1"/>
    <col min="11786" max="11786" width="10.85546875" style="9" customWidth="1"/>
    <col min="11787" max="11787" width="9.7109375" style="9" customWidth="1"/>
    <col min="11788" max="11788" width="10.85546875" style="9" customWidth="1"/>
    <col min="11789" max="11789" width="23.140625" style="9" customWidth="1"/>
    <col min="11790" max="11790" width="10.140625" style="9" customWidth="1"/>
    <col min="11791" max="11792" width="9.140625" style="9"/>
    <col min="11793" max="11793" width="0.28515625" style="9" customWidth="1"/>
    <col min="11794" max="12032" width="9.140625" style="9"/>
    <col min="12033" max="12033" width="5.5703125" style="9" customWidth="1"/>
    <col min="12034" max="12034" width="3.140625" style="9" customWidth="1"/>
    <col min="12035" max="12035" width="11" style="9" customWidth="1"/>
    <col min="12036" max="12036" width="12.7109375" style="9" customWidth="1"/>
    <col min="12037" max="12037" width="11.7109375" style="9" bestFit="1" customWidth="1"/>
    <col min="12038" max="12038" width="7.7109375" style="9" customWidth="1"/>
    <col min="12039" max="12039" width="3.7109375" style="9" customWidth="1"/>
    <col min="12040" max="12040" width="9.42578125" style="9" customWidth="1"/>
    <col min="12041" max="12041" width="10.140625" style="9" customWidth="1"/>
    <col min="12042" max="12042" width="10.85546875" style="9" customWidth="1"/>
    <col min="12043" max="12043" width="9.7109375" style="9" customWidth="1"/>
    <col min="12044" max="12044" width="10.85546875" style="9" customWidth="1"/>
    <col min="12045" max="12045" width="23.140625" style="9" customWidth="1"/>
    <col min="12046" max="12046" width="10.140625" style="9" customWidth="1"/>
    <col min="12047" max="12048" width="9.140625" style="9"/>
    <col min="12049" max="12049" width="0.28515625" style="9" customWidth="1"/>
    <col min="12050" max="12288" width="9.140625" style="9"/>
    <col min="12289" max="12289" width="5.5703125" style="9" customWidth="1"/>
    <col min="12290" max="12290" width="3.140625" style="9" customWidth="1"/>
    <col min="12291" max="12291" width="11" style="9" customWidth="1"/>
    <col min="12292" max="12292" width="12.7109375" style="9" customWidth="1"/>
    <col min="12293" max="12293" width="11.7109375" style="9" bestFit="1" customWidth="1"/>
    <col min="12294" max="12294" width="7.7109375" style="9" customWidth="1"/>
    <col min="12295" max="12295" width="3.7109375" style="9" customWidth="1"/>
    <col min="12296" max="12296" width="9.42578125" style="9" customWidth="1"/>
    <col min="12297" max="12297" width="10.140625" style="9" customWidth="1"/>
    <col min="12298" max="12298" width="10.85546875" style="9" customWidth="1"/>
    <col min="12299" max="12299" width="9.7109375" style="9" customWidth="1"/>
    <col min="12300" max="12300" width="10.85546875" style="9" customWidth="1"/>
    <col min="12301" max="12301" width="23.140625" style="9" customWidth="1"/>
    <col min="12302" max="12302" width="10.140625" style="9" customWidth="1"/>
    <col min="12303" max="12304" width="9.140625" style="9"/>
    <col min="12305" max="12305" width="0.28515625" style="9" customWidth="1"/>
    <col min="12306" max="12544" width="9.140625" style="9"/>
    <col min="12545" max="12545" width="5.5703125" style="9" customWidth="1"/>
    <col min="12546" max="12546" width="3.140625" style="9" customWidth="1"/>
    <col min="12547" max="12547" width="11" style="9" customWidth="1"/>
    <col min="12548" max="12548" width="12.7109375" style="9" customWidth="1"/>
    <col min="12549" max="12549" width="11.7109375" style="9" bestFit="1" customWidth="1"/>
    <col min="12550" max="12550" width="7.7109375" style="9" customWidth="1"/>
    <col min="12551" max="12551" width="3.7109375" style="9" customWidth="1"/>
    <col min="12552" max="12552" width="9.42578125" style="9" customWidth="1"/>
    <col min="12553" max="12553" width="10.140625" style="9" customWidth="1"/>
    <col min="12554" max="12554" width="10.85546875" style="9" customWidth="1"/>
    <col min="12555" max="12555" width="9.7109375" style="9" customWidth="1"/>
    <col min="12556" max="12556" width="10.85546875" style="9" customWidth="1"/>
    <col min="12557" max="12557" width="23.140625" style="9" customWidth="1"/>
    <col min="12558" max="12558" width="10.140625" style="9" customWidth="1"/>
    <col min="12559" max="12560" width="9.140625" style="9"/>
    <col min="12561" max="12561" width="0.28515625" style="9" customWidth="1"/>
    <col min="12562" max="12800" width="9.140625" style="9"/>
    <col min="12801" max="12801" width="5.5703125" style="9" customWidth="1"/>
    <col min="12802" max="12802" width="3.140625" style="9" customWidth="1"/>
    <col min="12803" max="12803" width="11" style="9" customWidth="1"/>
    <col min="12804" max="12804" width="12.7109375" style="9" customWidth="1"/>
    <col min="12805" max="12805" width="11.7109375" style="9" bestFit="1" customWidth="1"/>
    <col min="12806" max="12806" width="7.7109375" style="9" customWidth="1"/>
    <col min="12807" max="12807" width="3.7109375" style="9" customWidth="1"/>
    <col min="12808" max="12808" width="9.42578125" style="9" customWidth="1"/>
    <col min="12809" max="12809" width="10.140625" style="9" customWidth="1"/>
    <col min="12810" max="12810" width="10.85546875" style="9" customWidth="1"/>
    <col min="12811" max="12811" width="9.7109375" style="9" customWidth="1"/>
    <col min="12812" max="12812" width="10.85546875" style="9" customWidth="1"/>
    <col min="12813" max="12813" width="23.140625" style="9" customWidth="1"/>
    <col min="12814" max="12814" width="10.140625" style="9" customWidth="1"/>
    <col min="12815" max="12816" width="9.140625" style="9"/>
    <col min="12817" max="12817" width="0.28515625" style="9" customWidth="1"/>
    <col min="12818" max="13056" width="9.140625" style="9"/>
    <col min="13057" max="13057" width="5.5703125" style="9" customWidth="1"/>
    <col min="13058" max="13058" width="3.140625" style="9" customWidth="1"/>
    <col min="13059" max="13059" width="11" style="9" customWidth="1"/>
    <col min="13060" max="13060" width="12.7109375" style="9" customWidth="1"/>
    <col min="13061" max="13061" width="11.7109375" style="9" bestFit="1" customWidth="1"/>
    <col min="13062" max="13062" width="7.7109375" style="9" customWidth="1"/>
    <col min="13063" max="13063" width="3.7109375" style="9" customWidth="1"/>
    <col min="13064" max="13064" width="9.42578125" style="9" customWidth="1"/>
    <col min="13065" max="13065" width="10.140625" style="9" customWidth="1"/>
    <col min="13066" max="13066" width="10.85546875" style="9" customWidth="1"/>
    <col min="13067" max="13067" width="9.7109375" style="9" customWidth="1"/>
    <col min="13068" max="13068" width="10.85546875" style="9" customWidth="1"/>
    <col min="13069" max="13069" width="23.140625" style="9" customWidth="1"/>
    <col min="13070" max="13070" width="10.140625" style="9" customWidth="1"/>
    <col min="13071" max="13072" width="9.140625" style="9"/>
    <col min="13073" max="13073" width="0.28515625" style="9" customWidth="1"/>
    <col min="13074" max="13312" width="9.140625" style="9"/>
    <col min="13313" max="13313" width="5.5703125" style="9" customWidth="1"/>
    <col min="13314" max="13314" width="3.140625" style="9" customWidth="1"/>
    <col min="13315" max="13315" width="11" style="9" customWidth="1"/>
    <col min="13316" max="13316" width="12.7109375" style="9" customWidth="1"/>
    <col min="13317" max="13317" width="11.7109375" style="9" bestFit="1" customWidth="1"/>
    <col min="13318" max="13318" width="7.7109375" style="9" customWidth="1"/>
    <col min="13319" max="13319" width="3.7109375" style="9" customWidth="1"/>
    <col min="13320" max="13320" width="9.42578125" style="9" customWidth="1"/>
    <col min="13321" max="13321" width="10.140625" style="9" customWidth="1"/>
    <col min="13322" max="13322" width="10.85546875" style="9" customWidth="1"/>
    <col min="13323" max="13323" width="9.7109375" style="9" customWidth="1"/>
    <col min="13324" max="13324" width="10.85546875" style="9" customWidth="1"/>
    <col min="13325" max="13325" width="23.140625" style="9" customWidth="1"/>
    <col min="13326" max="13326" width="10.140625" style="9" customWidth="1"/>
    <col min="13327" max="13328" width="9.140625" style="9"/>
    <col min="13329" max="13329" width="0.28515625" style="9" customWidth="1"/>
    <col min="13330" max="13568" width="9.140625" style="9"/>
    <col min="13569" max="13569" width="5.5703125" style="9" customWidth="1"/>
    <col min="13570" max="13570" width="3.140625" style="9" customWidth="1"/>
    <col min="13571" max="13571" width="11" style="9" customWidth="1"/>
    <col min="13572" max="13572" width="12.7109375" style="9" customWidth="1"/>
    <col min="13573" max="13573" width="11.7109375" style="9" bestFit="1" customWidth="1"/>
    <col min="13574" max="13574" width="7.7109375" style="9" customWidth="1"/>
    <col min="13575" max="13575" width="3.7109375" style="9" customWidth="1"/>
    <col min="13576" max="13576" width="9.42578125" style="9" customWidth="1"/>
    <col min="13577" max="13577" width="10.140625" style="9" customWidth="1"/>
    <col min="13578" max="13578" width="10.85546875" style="9" customWidth="1"/>
    <col min="13579" max="13579" width="9.7109375" style="9" customWidth="1"/>
    <col min="13580" max="13580" width="10.85546875" style="9" customWidth="1"/>
    <col min="13581" max="13581" width="23.140625" style="9" customWidth="1"/>
    <col min="13582" max="13582" width="10.140625" style="9" customWidth="1"/>
    <col min="13583" max="13584" width="9.140625" style="9"/>
    <col min="13585" max="13585" width="0.28515625" style="9" customWidth="1"/>
    <col min="13586" max="13824" width="9.140625" style="9"/>
    <col min="13825" max="13825" width="5.5703125" style="9" customWidth="1"/>
    <col min="13826" max="13826" width="3.140625" style="9" customWidth="1"/>
    <col min="13827" max="13827" width="11" style="9" customWidth="1"/>
    <col min="13828" max="13828" width="12.7109375" style="9" customWidth="1"/>
    <col min="13829" max="13829" width="11.7109375" style="9" bestFit="1" customWidth="1"/>
    <col min="13830" max="13830" width="7.7109375" style="9" customWidth="1"/>
    <col min="13831" max="13831" width="3.7109375" style="9" customWidth="1"/>
    <col min="13832" max="13832" width="9.42578125" style="9" customWidth="1"/>
    <col min="13833" max="13833" width="10.140625" style="9" customWidth="1"/>
    <col min="13834" max="13834" width="10.85546875" style="9" customWidth="1"/>
    <col min="13835" max="13835" width="9.7109375" style="9" customWidth="1"/>
    <col min="13836" max="13836" width="10.85546875" style="9" customWidth="1"/>
    <col min="13837" max="13837" width="23.140625" style="9" customWidth="1"/>
    <col min="13838" max="13838" width="10.140625" style="9" customWidth="1"/>
    <col min="13839" max="13840" width="9.140625" style="9"/>
    <col min="13841" max="13841" width="0.28515625" style="9" customWidth="1"/>
    <col min="13842" max="14080" width="9.140625" style="9"/>
    <col min="14081" max="14081" width="5.5703125" style="9" customWidth="1"/>
    <col min="14082" max="14082" width="3.140625" style="9" customWidth="1"/>
    <col min="14083" max="14083" width="11" style="9" customWidth="1"/>
    <col min="14084" max="14084" width="12.7109375" style="9" customWidth="1"/>
    <col min="14085" max="14085" width="11.7109375" style="9" bestFit="1" customWidth="1"/>
    <col min="14086" max="14086" width="7.7109375" style="9" customWidth="1"/>
    <col min="14087" max="14087" width="3.7109375" style="9" customWidth="1"/>
    <col min="14088" max="14088" width="9.42578125" style="9" customWidth="1"/>
    <col min="14089" max="14089" width="10.140625" style="9" customWidth="1"/>
    <col min="14090" max="14090" width="10.85546875" style="9" customWidth="1"/>
    <col min="14091" max="14091" width="9.7109375" style="9" customWidth="1"/>
    <col min="14092" max="14092" width="10.85546875" style="9" customWidth="1"/>
    <col min="14093" max="14093" width="23.140625" style="9" customWidth="1"/>
    <col min="14094" max="14094" width="10.140625" style="9" customWidth="1"/>
    <col min="14095" max="14096" width="9.140625" style="9"/>
    <col min="14097" max="14097" width="0.28515625" style="9" customWidth="1"/>
    <col min="14098" max="14336" width="9.140625" style="9"/>
    <col min="14337" max="14337" width="5.5703125" style="9" customWidth="1"/>
    <col min="14338" max="14338" width="3.140625" style="9" customWidth="1"/>
    <col min="14339" max="14339" width="11" style="9" customWidth="1"/>
    <col min="14340" max="14340" width="12.7109375" style="9" customWidth="1"/>
    <col min="14341" max="14341" width="11.7109375" style="9" bestFit="1" customWidth="1"/>
    <col min="14342" max="14342" width="7.7109375" style="9" customWidth="1"/>
    <col min="14343" max="14343" width="3.7109375" style="9" customWidth="1"/>
    <col min="14344" max="14344" width="9.42578125" style="9" customWidth="1"/>
    <col min="14345" max="14345" width="10.140625" style="9" customWidth="1"/>
    <col min="14346" max="14346" width="10.85546875" style="9" customWidth="1"/>
    <col min="14347" max="14347" width="9.7109375" style="9" customWidth="1"/>
    <col min="14348" max="14348" width="10.85546875" style="9" customWidth="1"/>
    <col min="14349" max="14349" width="23.140625" style="9" customWidth="1"/>
    <col min="14350" max="14350" width="10.140625" style="9" customWidth="1"/>
    <col min="14351" max="14352" width="9.140625" style="9"/>
    <col min="14353" max="14353" width="0.28515625" style="9" customWidth="1"/>
    <col min="14354" max="14592" width="9.140625" style="9"/>
    <col min="14593" max="14593" width="5.5703125" style="9" customWidth="1"/>
    <col min="14594" max="14594" width="3.140625" style="9" customWidth="1"/>
    <col min="14595" max="14595" width="11" style="9" customWidth="1"/>
    <col min="14596" max="14596" width="12.7109375" style="9" customWidth="1"/>
    <col min="14597" max="14597" width="11.7109375" style="9" bestFit="1" customWidth="1"/>
    <col min="14598" max="14598" width="7.7109375" style="9" customWidth="1"/>
    <col min="14599" max="14599" width="3.7109375" style="9" customWidth="1"/>
    <col min="14600" max="14600" width="9.42578125" style="9" customWidth="1"/>
    <col min="14601" max="14601" width="10.140625" style="9" customWidth="1"/>
    <col min="14602" max="14602" width="10.85546875" style="9" customWidth="1"/>
    <col min="14603" max="14603" width="9.7109375" style="9" customWidth="1"/>
    <col min="14604" max="14604" width="10.85546875" style="9" customWidth="1"/>
    <col min="14605" max="14605" width="23.140625" style="9" customWidth="1"/>
    <col min="14606" max="14606" width="10.140625" style="9" customWidth="1"/>
    <col min="14607" max="14608" width="9.140625" style="9"/>
    <col min="14609" max="14609" width="0.28515625" style="9" customWidth="1"/>
    <col min="14610" max="14848" width="9.140625" style="9"/>
    <col min="14849" max="14849" width="5.5703125" style="9" customWidth="1"/>
    <col min="14850" max="14850" width="3.140625" style="9" customWidth="1"/>
    <col min="14851" max="14851" width="11" style="9" customWidth="1"/>
    <col min="14852" max="14852" width="12.7109375" style="9" customWidth="1"/>
    <col min="14853" max="14853" width="11.7109375" style="9" bestFit="1" customWidth="1"/>
    <col min="14854" max="14854" width="7.7109375" style="9" customWidth="1"/>
    <col min="14855" max="14855" width="3.7109375" style="9" customWidth="1"/>
    <col min="14856" max="14856" width="9.42578125" style="9" customWidth="1"/>
    <col min="14857" max="14857" width="10.140625" style="9" customWidth="1"/>
    <col min="14858" max="14858" width="10.85546875" style="9" customWidth="1"/>
    <col min="14859" max="14859" width="9.7109375" style="9" customWidth="1"/>
    <col min="14860" max="14860" width="10.85546875" style="9" customWidth="1"/>
    <col min="14861" max="14861" width="23.140625" style="9" customWidth="1"/>
    <col min="14862" max="14862" width="10.140625" style="9" customWidth="1"/>
    <col min="14863" max="14864" width="9.140625" style="9"/>
    <col min="14865" max="14865" width="0.28515625" style="9" customWidth="1"/>
    <col min="14866" max="15104" width="9.140625" style="9"/>
    <col min="15105" max="15105" width="5.5703125" style="9" customWidth="1"/>
    <col min="15106" max="15106" width="3.140625" style="9" customWidth="1"/>
    <col min="15107" max="15107" width="11" style="9" customWidth="1"/>
    <col min="15108" max="15108" width="12.7109375" style="9" customWidth="1"/>
    <col min="15109" max="15109" width="11.7109375" style="9" bestFit="1" customWidth="1"/>
    <col min="15110" max="15110" width="7.7109375" style="9" customWidth="1"/>
    <col min="15111" max="15111" width="3.7109375" style="9" customWidth="1"/>
    <col min="15112" max="15112" width="9.42578125" style="9" customWidth="1"/>
    <col min="15113" max="15113" width="10.140625" style="9" customWidth="1"/>
    <col min="15114" max="15114" width="10.85546875" style="9" customWidth="1"/>
    <col min="15115" max="15115" width="9.7109375" style="9" customWidth="1"/>
    <col min="15116" max="15116" width="10.85546875" style="9" customWidth="1"/>
    <col min="15117" max="15117" width="23.140625" style="9" customWidth="1"/>
    <col min="15118" max="15118" width="10.140625" style="9" customWidth="1"/>
    <col min="15119" max="15120" width="9.140625" style="9"/>
    <col min="15121" max="15121" width="0.28515625" style="9" customWidth="1"/>
    <col min="15122" max="15360" width="9.140625" style="9"/>
    <col min="15361" max="15361" width="5.5703125" style="9" customWidth="1"/>
    <col min="15362" max="15362" width="3.140625" style="9" customWidth="1"/>
    <col min="15363" max="15363" width="11" style="9" customWidth="1"/>
    <col min="15364" max="15364" width="12.7109375" style="9" customWidth="1"/>
    <col min="15365" max="15365" width="11.7109375" style="9" bestFit="1" customWidth="1"/>
    <col min="15366" max="15366" width="7.7109375" style="9" customWidth="1"/>
    <col min="15367" max="15367" width="3.7109375" style="9" customWidth="1"/>
    <col min="15368" max="15368" width="9.42578125" style="9" customWidth="1"/>
    <col min="15369" max="15369" width="10.140625" style="9" customWidth="1"/>
    <col min="15370" max="15370" width="10.85546875" style="9" customWidth="1"/>
    <col min="15371" max="15371" width="9.7109375" style="9" customWidth="1"/>
    <col min="15372" max="15372" width="10.85546875" style="9" customWidth="1"/>
    <col min="15373" max="15373" width="23.140625" style="9" customWidth="1"/>
    <col min="15374" max="15374" width="10.140625" style="9" customWidth="1"/>
    <col min="15375" max="15376" width="9.140625" style="9"/>
    <col min="15377" max="15377" width="0.28515625" style="9" customWidth="1"/>
    <col min="15378" max="15616" width="9.140625" style="9"/>
    <col min="15617" max="15617" width="5.5703125" style="9" customWidth="1"/>
    <col min="15618" max="15618" width="3.140625" style="9" customWidth="1"/>
    <col min="15619" max="15619" width="11" style="9" customWidth="1"/>
    <col min="15620" max="15620" width="12.7109375" style="9" customWidth="1"/>
    <col min="15621" max="15621" width="11.7109375" style="9" bestFit="1" customWidth="1"/>
    <col min="15622" max="15622" width="7.7109375" style="9" customWidth="1"/>
    <col min="15623" max="15623" width="3.7109375" style="9" customWidth="1"/>
    <col min="15624" max="15624" width="9.42578125" style="9" customWidth="1"/>
    <col min="15625" max="15625" width="10.140625" style="9" customWidth="1"/>
    <col min="15626" max="15626" width="10.85546875" style="9" customWidth="1"/>
    <col min="15627" max="15627" width="9.7109375" style="9" customWidth="1"/>
    <col min="15628" max="15628" width="10.85546875" style="9" customWidth="1"/>
    <col min="15629" max="15629" width="23.140625" style="9" customWidth="1"/>
    <col min="15630" max="15630" width="10.140625" style="9" customWidth="1"/>
    <col min="15631" max="15632" width="9.140625" style="9"/>
    <col min="15633" max="15633" width="0.28515625" style="9" customWidth="1"/>
    <col min="15634" max="15872" width="9.140625" style="9"/>
    <col min="15873" max="15873" width="5.5703125" style="9" customWidth="1"/>
    <col min="15874" max="15874" width="3.140625" style="9" customWidth="1"/>
    <col min="15875" max="15875" width="11" style="9" customWidth="1"/>
    <col min="15876" max="15876" width="12.7109375" style="9" customWidth="1"/>
    <col min="15877" max="15877" width="11.7109375" style="9" bestFit="1" customWidth="1"/>
    <col min="15878" max="15878" width="7.7109375" style="9" customWidth="1"/>
    <col min="15879" max="15879" width="3.7109375" style="9" customWidth="1"/>
    <col min="15880" max="15880" width="9.42578125" style="9" customWidth="1"/>
    <col min="15881" max="15881" width="10.140625" style="9" customWidth="1"/>
    <col min="15882" max="15882" width="10.85546875" style="9" customWidth="1"/>
    <col min="15883" max="15883" width="9.7109375" style="9" customWidth="1"/>
    <col min="15884" max="15884" width="10.85546875" style="9" customWidth="1"/>
    <col min="15885" max="15885" width="23.140625" style="9" customWidth="1"/>
    <col min="15886" max="15886" width="10.140625" style="9" customWidth="1"/>
    <col min="15887" max="15888" width="9.140625" style="9"/>
    <col min="15889" max="15889" width="0.28515625" style="9" customWidth="1"/>
    <col min="15890" max="16128" width="9.140625" style="9"/>
    <col min="16129" max="16129" width="5.5703125" style="9" customWidth="1"/>
    <col min="16130" max="16130" width="3.140625" style="9" customWidth="1"/>
    <col min="16131" max="16131" width="11" style="9" customWidth="1"/>
    <col min="16132" max="16132" width="12.7109375" style="9" customWidth="1"/>
    <col min="16133" max="16133" width="11.7109375" style="9" bestFit="1" customWidth="1"/>
    <col min="16134" max="16134" width="7.7109375" style="9" customWidth="1"/>
    <col min="16135" max="16135" width="3.7109375" style="9" customWidth="1"/>
    <col min="16136" max="16136" width="9.42578125" style="9" customWidth="1"/>
    <col min="16137" max="16137" width="10.140625" style="9" customWidth="1"/>
    <col min="16138" max="16138" width="10.85546875" style="9" customWidth="1"/>
    <col min="16139" max="16139" width="9.7109375" style="9" customWidth="1"/>
    <col min="16140" max="16140" width="10.85546875" style="9" customWidth="1"/>
    <col min="16141" max="16141" width="23.140625" style="9" customWidth="1"/>
    <col min="16142" max="16142" width="10.140625" style="9" customWidth="1"/>
    <col min="16143" max="16144" width="9.140625" style="9"/>
    <col min="16145" max="16145" width="0.28515625" style="9" customWidth="1"/>
    <col min="16146" max="16384" width="9.140625" style="9"/>
  </cols>
  <sheetData>
    <row r="2" spans="1:20" ht="35.1" customHeight="1" thickBot="1" x14ac:dyDescent="0.45">
      <c r="A2"/>
      <c r="B2" s="22"/>
      <c r="C2" s="23"/>
      <c r="D2" s="24"/>
      <c r="E2" s="25"/>
      <c r="F2" s="163" t="s">
        <v>58</v>
      </c>
      <c r="G2" s="163"/>
      <c r="H2" s="164" t="s">
        <v>123</v>
      </c>
      <c r="I2" s="164"/>
      <c r="J2" s="164"/>
      <c r="K2" s="8"/>
      <c r="L2" s="22"/>
      <c r="M2" s="23"/>
      <c r="N2" s="24"/>
      <c r="O2" s="25"/>
      <c r="P2" s="253" t="s">
        <v>58</v>
      </c>
      <c r="Q2" s="253"/>
      <c r="R2" s="217" t="s">
        <v>115</v>
      </c>
      <c r="S2" s="217"/>
      <c r="T2" s="217"/>
    </row>
    <row r="3" spans="1:20" ht="18.399999999999999" customHeight="1" thickBot="1" x14ac:dyDescent="0.3">
      <c r="A3"/>
      <c r="B3" s="1"/>
      <c r="C3" s="24" t="s">
        <v>108</v>
      </c>
      <c r="D3" s="24"/>
      <c r="E3" s="24"/>
      <c r="F3" s="93"/>
      <c r="G3" s="93"/>
      <c r="H3" s="89" t="s">
        <v>59</v>
      </c>
      <c r="I3" s="165"/>
      <c r="J3" s="166"/>
      <c r="K3" s="10"/>
      <c r="L3" s="1"/>
      <c r="M3" s="24" t="s">
        <v>108</v>
      </c>
      <c r="N3" s="24"/>
      <c r="O3" s="26"/>
      <c r="P3" s="27"/>
      <c r="Q3" s="297" t="s">
        <v>59</v>
      </c>
      <c r="R3" s="298"/>
      <c r="S3" s="218"/>
      <c r="T3" s="166"/>
    </row>
    <row r="4" spans="1:20" ht="18.399999999999999" customHeight="1" x14ac:dyDescent="0.25">
      <c r="A4"/>
      <c r="B4" s="167" t="s">
        <v>60</v>
      </c>
      <c r="C4" s="168"/>
      <c r="D4" s="169"/>
      <c r="E4" s="170">
        <f>SUM(B39)</f>
        <v>362500</v>
      </c>
      <c r="F4" s="171"/>
      <c r="G4" s="172"/>
      <c r="H4" s="94"/>
      <c r="I4" s="94"/>
      <c r="J4" s="95"/>
      <c r="L4" s="167" t="s">
        <v>60</v>
      </c>
      <c r="M4" s="168"/>
      <c r="N4" s="169"/>
      <c r="O4" s="170">
        <f>SUM(L37)</f>
        <v>100000</v>
      </c>
      <c r="P4" s="171"/>
      <c r="Q4" s="172"/>
      <c r="R4" s="24"/>
      <c r="S4" s="24"/>
      <c r="T4" s="24"/>
    </row>
    <row r="5" spans="1:20" ht="18.399999999999999" customHeight="1" thickBot="1" x14ac:dyDescent="0.3">
      <c r="A5"/>
      <c r="B5" s="173" t="s">
        <v>61</v>
      </c>
      <c r="C5" s="174"/>
      <c r="D5" s="175"/>
      <c r="E5" s="176">
        <f>SUM(D39)</f>
        <v>65250</v>
      </c>
      <c r="F5" s="177"/>
      <c r="G5" s="178"/>
      <c r="H5" s="24"/>
      <c r="I5" s="24"/>
      <c r="J5" s="96"/>
      <c r="L5" s="219" t="s">
        <v>61</v>
      </c>
      <c r="M5" s="174"/>
      <c r="N5" s="175"/>
      <c r="O5" s="176">
        <f>SUM(N37)</f>
        <v>18000</v>
      </c>
      <c r="P5" s="177"/>
      <c r="Q5" s="178"/>
      <c r="R5" s="24"/>
      <c r="S5" s="24"/>
      <c r="T5" s="24"/>
    </row>
    <row r="6" spans="1:20" ht="18.399999999999999" customHeight="1" thickBot="1" x14ac:dyDescent="0.3">
      <c r="A6"/>
      <c r="B6" s="193" t="s">
        <v>118</v>
      </c>
      <c r="C6" s="194"/>
      <c r="D6" s="194"/>
      <c r="E6" s="194"/>
      <c r="F6" s="194"/>
      <c r="G6" s="195"/>
      <c r="H6" s="28" t="s">
        <v>62</v>
      </c>
      <c r="I6" s="97" t="s">
        <v>63</v>
      </c>
      <c r="J6" s="98" t="s">
        <v>64</v>
      </c>
      <c r="L6" s="193" t="s">
        <v>109</v>
      </c>
      <c r="M6" s="194"/>
      <c r="N6" s="195"/>
      <c r="O6" s="299"/>
      <c r="P6" s="300"/>
      <c r="Q6" s="301"/>
      <c r="R6" s="28" t="s">
        <v>62</v>
      </c>
      <c r="S6" s="29" t="s">
        <v>63</v>
      </c>
      <c r="T6" s="30" t="s">
        <v>64</v>
      </c>
    </row>
    <row r="7" spans="1:20" ht="18.399999999999999" customHeight="1" thickBot="1" x14ac:dyDescent="0.3">
      <c r="A7"/>
      <c r="B7" s="99">
        <v>1</v>
      </c>
      <c r="C7" s="196" t="s">
        <v>109</v>
      </c>
      <c r="D7" s="197"/>
      <c r="E7" s="198">
        <v>220000</v>
      </c>
      <c r="F7" s="199"/>
      <c r="G7" s="200"/>
      <c r="H7" s="100"/>
      <c r="I7" s="101"/>
      <c r="J7" s="102"/>
      <c r="K7" s="11"/>
      <c r="L7" s="29">
        <v>1</v>
      </c>
      <c r="M7" s="187"/>
      <c r="N7" s="188"/>
      <c r="O7" s="203"/>
      <c r="P7" s="204"/>
      <c r="Q7" s="205"/>
      <c r="R7" s="31"/>
      <c r="S7" s="32"/>
      <c r="T7" s="33"/>
    </row>
    <row r="8" spans="1:20" ht="18.399999999999999" customHeight="1" thickBot="1" x14ac:dyDescent="0.3">
      <c r="A8"/>
      <c r="B8" s="103">
        <v>2</v>
      </c>
      <c r="C8" s="201" t="s">
        <v>119</v>
      </c>
      <c r="D8" s="202"/>
      <c r="E8" s="203">
        <v>13913</v>
      </c>
      <c r="F8" s="204"/>
      <c r="G8" s="205"/>
      <c r="H8" s="31"/>
      <c r="I8" s="104"/>
      <c r="J8" s="104"/>
      <c r="K8" s="11"/>
      <c r="L8" s="29">
        <v>2</v>
      </c>
      <c r="M8" s="308"/>
      <c r="N8" s="308"/>
      <c r="O8" s="203"/>
      <c r="P8" s="204"/>
      <c r="Q8" s="205"/>
      <c r="R8" s="34"/>
      <c r="S8" s="35"/>
      <c r="T8" s="36"/>
    </row>
    <row r="9" spans="1:20" ht="18.399999999999999" customHeight="1" thickBot="1" x14ac:dyDescent="0.3">
      <c r="A9"/>
      <c r="B9" s="105">
        <v>3</v>
      </c>
      <c r="C9" s="206"/>
      <c r="D9" s="207"/>
      <c r="E9" s="208"/>
      <c r="F9" s="209"/>
      <c r="G9" s="210"/>
      <c r="H9" s="106">
        <v>0</v>
      </c>
      <c r="I9" s="107" t="s">
        <v>120</v>
      </c>
      <c r="J9" s="108">
        <f>SUM(E9-H9)</f>
        <v>0</v>
      </c>
      <c r="L9" s="24"/>
      <c r="M9" s="24" t="s">
        <v>65</v>
      </c>
      <c r="N9" s="37"/>
      <c r="O9" s="305">
        <f>L37- SUM(O7:Q8)</f>
        <v>100000</v>
      </c>
      <c r="P9" s="305"/>
      <c r="Q9" s="305"/>
      <c r="R9" s="24"/>
      <c r="S9" s="24"/>
      <c r="T9" s="24"/>
    </row>
    <row r="10" spans="1:20" ht="18.399999999999999" customHeight="1" thickBot="1" x14ac:dyDescent="0.3">
      <c r="A10"/>
      <c r="B10" s="24"/>
      <c r="C10" s="24" t="s">
        <v>65</v>
      </c>
      <c r="D10" s="37"/>
      <c r="E10" s="185">
        <f>SUM(B39-SUM(E7:G8))-E9</f>
        <v>128587</v>
      </c>
      <c r="F10" s="185"/>
      <c r="G10" s="185"/>
      <c r="H10" s="24"/>
      <c r="I10" s="24"/>
      <c r="J10" s="24"/>
      <c r="L10" s="186" t="s">
        <v>66</v>
      </c>
      <c r="M10" s="186"/>
      <c r="N10" s="186"/>
      <c r="O10" s="186"/>
      <c r="P10" s="186"/>
      <c r="Q10" s="186"/>
      <c r="R10" s="186"/>
      <c r="S10" s="186"/>
      <c r="T10" s="186"/>
    </row>
    <row r="11" spans="1:20" ht="18.399999999999999" customHeight="1" thickBot="1" x14ac:dyDescent="0.3">
      <c r="A11"/>
      <c r="B11" s="186" t="s">
        <v>66</v>
      </c>
      <c r="C11" s="186"/>
      <c r="D11" s="186"/>
      <c r="E11" s="186"/>
      <c r="F11" s="186"/>
      <c r="G11" s="186"/>
      <c r="H11" s="186"/>
      <c r="I11" s="186"/>
      <c r="J11" s="186"/>
      <c r="K11" s="12"/>
      <c r="L11" s="38" t="s">
        <v>67</v>
      </c>
      <c r="M11" s="302" t="s">
        <v>68</v>
      </c>
      <c r="N11" s="302"/>
      <c r="O11" s="39" t="s">
        <v>69</v>
      </c>
      <c r="P11" s="302" t="s">
        <v>70</v>
      </c>
      <c r="Q11" s="302"/>
      <c r="R11" s="39" t="s">
        <v>71</v>
      </c>
      <c r="S11" s="39" t="s">
        <v>72</v>
      </c>
      <c r="T11" s="40" t="s">
        <v>64</v>
      </c>
    </row>
    <row r="12" spans="1:20" ht="18.399999999999999" customHeight="1" thickBot="1" x14ac:dyDescent="0.3">
      <c r="A12"/>
      <c r="B12" s="109" t="s">
        <v>67</v>
      </c>
      <c r="C12" s="187" t="s">
        <v>68</v>
      </c>
      <c r="D12" s="188"/>
      <c r="E12" s="28" t="s">
        <v>69</v>
      </c>
      <c r="F12" s="187" t="s">
        <v>70</v>
      </c>
      <c r="G12" s="188"/>
      <c r="H12" s="28" t="s">
        <v>71</v>
      </c>
      <c r="I12" s="29" t="s">
        <v>72</v>
      </c>
      <c r="J12" s="29" t="s">
        <v>64</v>
      </c>
      <c r="K12" s="10"/>
      <c r="L12" s="41">
        <v>1</v>
      </c>
      <c r="M12" s="266" t="s">
        <v>73</v>
      </c>
      <c r="N12" s="266"/>
      <c r="O12" s="42">
        <f>SUM(N37)</f>
        <v>18000</v>
      </c>
      <c r="P12" s="304">
        <f>O12</f>
        <v>18000</v>
      </c>
      <c r="Q12" s="304"/>
      <c r="R12" s="43">
        <f>SUM(P12:Q12)</f>
        <v>18000</v>
      </c>
      <c r="S12" s="44"/>
      <c r="T12" s="45">
        <f>SUM(R12)</f>
        <v>18000</v>
      </c>
    </row>
    <row r="13" spans="1:20" ht="18.399999999999999" customHeight="1" x14ac:dyDescent="0.25">
      <c r="A13"/>
      <c r="B13" s="110">
        <v>1</v>
      </c>
      <c r="C13" s="189" t="s">
        <v>73</v>
      </c>
      <c r="D13" s="190"/>
      <c r="E13" s="136">
        <f>SUM(D39)</f>
        <v>65250</v>
      </c>
      <c r="F13" s="191">
        <f>SUM(E13)</f>
        <v>65250</v>
      </c>
      <c r="G13" s="192"/>
      <c r="H13" s="137">
        <f>SUM(F13:G13)</f>
        <v>65250</v>
      </c>
      <c r="I13" s="138"/>
      <c r="J13" s="139">
        <f>SUM(H13)</f>
        <v>65250</v>
      </c>
      <c r="L13" s="41">
        <v>2</v>
      </c>
      <c r="M13" s="266" t="s">
        <v>74</v>
      </c>
      <c r="N13" s="266"/>
      <c r="O13" s="42">
        <f>SUM(O9:Q9)*70%*5%</f>
        <v>3500</v>
      </c>
      <c r="P13" s="304">
        <v>3500</v>
      </c>
      <c r="Q13" s="304"/>
      <c r="R13" s="46">
        <f>SUM(P13)</f>
        <v>3500</v>
      </c>
      <c r="S13" s="47"/>
      <c r="T13" s="45">
        <f>SUM(P13)</f>
        <v>3500</v>
      </c>
    </row>
    <row r="14" spans="1:20" ht="18.399999999999999" customHeight="1" x14ac:dyDescent="0.25">
      <c r="A14"/>
      <c r="B14" s="111">
        <v>2</v>
      </c>
      <c r="C14" s="213" t="s">
        <v>74</v>
      </c>
      <c r="D14" s="214"/>
      <c r="E14" s="140">
        <f>SUM(E10:G10)*70%*5%</f>
        <v>4500.5450000000001</v>
      </c>
      <c r="F14" s="211">
        <v>4500</v>
      </c>
      <c r="G14" s="212"/>
      <c r="H14" s="142">
        <f>SUM(F14)</f>
        <v>4500</v>
      </c>
      <c r="I14" s="143"/>
      <c r="J14" s="144">
        <f>SUM(H14)</f>
        <v>4500</v>
      </c>
      <c r="K14" s="19"/>
      <c r="L14" s="41">
        <v>3</v>
      </c>
      <c r="M14" s="266" t="s">
        <v>75</v>
      </c>
      <c r="N14" s="266"/>
      <c r="O14" s="42">
        <f>SUM(O9:Q9)*70%*1%</f>
        <v>700</v>
      </c>
      <c r="P14" s="304">
        <v>700</v>
      </c>
      <c r="Q14" s="304"/>
      <c r="R14" s="46"/>
      <c r="S14" s="48"/>
      <c r="T14" s="303">
        <f>R16</f>
        <v>2100</v>
      </c>
    </row>
    <row r="15" spans="1:20" ht="18.399999999999999" customHeight="1" x14ac:dyDescent="0.25">
      <c r="A15"/>
      <c r="B15" s="111">
        <v>3</v>
      </c>
      <c r="C15" s="213" t="s">
        <v>75</v>
      </c>
      <c r="D15" s="214"/>
      <c r="E15" s="145">
        <f>SUM(E10:G10)*70%*1%</f>
        <v>900.10899999999992</v>
      </c>
      <c r="F15" s="211">
        <v>900</v>
      </c>
      <c r="G15" s="212"/>
      <c r="H15" s="179">
        <f>SUM(F15:G17)</f>
        <v>2700</v>
      </c>
      <c r="I15" s="146"/>
      <c r="J15" s="182">
        <f>SUM(H15)</f>
        <v>2700</v>
      </c>
      <c r="L15" s="41">
        <v>4</v>
      </c>
      <c r="M15" s="266" t="s">
        <v>110</v>
      </c>
      <c r="N15" s="266"/>
      <c r="O15" s="42">
        <f>SUM(O9*70%*1%)</f>
        <v>700</v>
      </c>
      <c r="P15" s="304">
        <v>700</v>
      </c>
      <c r="Q15" s="304"/>
      <c r="R15" s="46"/>
      <c r="S15" s="48"/>
      <c r="T15" s="303"/>
    </row>
    <row r="16" spans="1:20" ht="18.399999999999999" customHeight="1" x14ac:dyDescent="0.25">
      <c r="A16"/>
      <c r="B16" s="111">
        <v>4</v>
      </c>
      <c r="C16" s="213" t="s">
        <v>76</v>
      </c>
      <c r="D16" s="214"/>
      <c r="E16" s="140">
        <f>SUM(E10*70%*1%)</f>
        <v>900.10899999999992</v>
      </c>
      <c r="F16" s="211">
        <v>900</v>
      </c>
      <c r="G16" s="212"/>
      <c r="H16" s="180"/>
      <c r="I16" s="147"/>
      <c r="J16" s="183"/>
      <c r="L16" s="41">
        <v>5</v>
      </c>
      <c r="M16" s="266" t="s">
        <v>77</v>
      </c>
      <c r="N16" s="266"/>
      <c r="O16" s="42">
        <f>SUM(O9*70%*1%)</f>
        <v>700</v>
      </c>
      <c r="P16" s="304">
        <v>700</v>
      </c>
      <c r="Q16" s="304"/>
      <c r="R16" s="46">
        <f>SUM(P14:Q16)</f>
        <v>2100</v>
      </c>
      <c r="S16" s="48"/>
      <c r="T16" s="303"/>
    </row>
    <row r="17" spans="1:20" ht="18.399999999999999" customHeight="1" thickBot="1" x14ac:dyDescent="0.3">
      <c r="A17"/>
      <c r="B17" s="111">
        <v>5</v>
      </c>
      <c r="C17" s="213" t="s">
        <v>77</v>
      </c>
      <c r="D17" s="214"/>
      <c r="E17" s="148">
        <f>SUM(E10*70%*1%)</f>
        <v>900.10899999999992</v>
      </c>
      <c r="F17" s="211">
        <v>900</v>
      </c>
      <c r="G17" s="212"/>
      <c r="H17" s="181"/>
      <c r="I17" s="146"/>
      <c r="J17" s="184"/>
      <c r="L17" s="49">
        <v>6</v>
      </c>
      <c r="M17" s="306" t="s">
        <v>80</v>
      </c>
      <c r="N17" s="306"/>
      <c r="O17" s="50">
        <f>SUM(O9*70%*2%)</f>
        <v>1400</v>
      </c>
      <c r="P17" s="307">
        <v>1400</v>
      </c>
      <c r="Q17" s="307"/>
      <c r="R17" s="51">
        <f>SUM(P17)</f>
        <v>1400</v>
      </c>
      <c r="S17" s="52"/>
      <c r="T17" s="53">
        <f>SUM(R17)</f>
        <v>1400</v>
      </c>
    </row>
    <row r="18" spans="1:20" ht="18.399999999999999" customHeight="1" x14ac:dyDescent="0.25">
      <c r="A18"/>
      <c r="B18" s="111">
        <v>6</v>
      </c>
      <c r="C18" s="213" t="s">
        <v>78</v>
      </c>
      <c r="D18" s="214"/>
      <c r="E18" s="145">
        <f>SUM(E10:G10)*70%*5%</f>
        <v>4500.5450000000001</v>
      </c>
      <c r="F18" s="211">
        <v>4500</v>
      </c>
      <c r="G18" s="212"/>
      <c r="H18" s="179">
        <f>SUM(F18:G19)</f>
        <v>7400</v>
      </c>
      <c r="I18" s="149"/>
      <c r="J18" s="287">
        <f>SUM(H18)</f>
        <v>7400</v>
      </c>
      <c r="L18" s="38">
        <v>7</v>
      </c>
      <c r="M18" s="268" t="s">
        <v>81</v>
      </c>
      <c r="N18" s="268"/>
      <c r="O18" s="54">
        <f>SUM(O9:Q9)*70%*7.25%</f>
        <v>5075</v>
      </c>
      <c r="P18" s="269">
        <f>SUM(O18)</f>
        <v>5075</v>
      </c>
      <c r="Q18" s="269"/>
      <c r="R18" s="55"/>
      <c r="S18" s="54">
        <f>SUM(P18)*5%</f>
        <v>253.75</v>
      </c>
      <c r="T18" s="56">
        <f t="shared" ref="T18:T25" si="0">SUM(P18-S18)</f>
        <v>4821.25</v>
      </c>
    </row>
    <row r="19" spans="1:20" ht="18.399999999999999" customHeight="1" x14ac:dyDescent="0.25">
      <c r="A19"/>
      <c r="B19" s="111">
        <v>7</v>
      </c>
      <c r="C19" s="215" t="s">
        <v>79</v>
      </c>
      <c r="D19" s="216"/>
      <c r="E19" s="140">
        <f>SUM(E10:G10)*70%*3.25%</f>
        <v>2925.3542499999999</v>
      </c>
      <c r="F19" s="211">
        <v>2900</v>
      </c>
      <c r="G19" s="212"/>
      <c r="H19" s="181"/>
      <c r="I19" s="150"/>
      <c r="J19" s="288"/>
      <c r="L19" s="41">
        <v>8</v>
      </c>
      <c r="M19" s="270" t="s">
        <v>82</v>
      </c>
      <c r="N19" s="270"/>
      <c r="O19" s="42">
        <f>SUM(O9:Q9)*70%*7.25%</f>
        <v>5075</v>
      </c>
      <c r="P19" s="267">
        <f t="shared" ref="P19:P24" si="1">SUM(O19)</f>
        <v>5075</v>
      </c>
      <c r="Q19" s="267"/>
      <c r="R19" s="57"/>
      <c r="S19" s="42">
        <f t="shared" ref="S19:S25" si="2">SUM(P19)*5%</f>
        <v>253.75</v>
      </c>
      <c r="T19" s="58">
        <f t="shared" si="0"/>
        <v>4821.25</v>
      </c>
    </row>
    <row r="20" spans="1:20" ht="18.399999999999999" customHeight="1" thickBot="1" x14ac:dyDescent="0.3">
      <c r="A20"/>
      <c r="B20" s="112">
        <v>8</v>
      </c>
      <c r="C20" s="246" t="s">
        <v>80</v>
      </c>
      <c r="D20" s="247"/>
      <c r="E20" s="113">
        <f>SUM(E10*70%*2%)</f>
        <v>1800.2179999999998</v>
      </c>
      <c r="F20" s="260">
        <v>1800</v>
      </c>
      <c r="G20" s="261"/>
      <c r="H20" s="114">
        <f>SUM(F20)</f>
        <v>1800</v>
      </c>
      <c r="I20" s="115"/>
      <c r="J20" s="116">
        <f>SUM(F20)</f>
        <v>1800</v>
      </c>
      <c r="L20" s="41">
        <v>9</v>
      </c>
      <c r="M20" s="270" t="s">
        <v>83</v>
      </c>
      <c r="N20" s="270"/>
      <c r="O20" s="42">
        <f>SUM(O9:Q9)*70%*5%</f>
        <v>3500</v>
      </c>
      <c r="P20" s="267">
        <f t="shared" si="1"/>
        <v>3500</v>
      </c>
      <c r="Q20" s="267"/>
      <c r="R20" s="57"/>
      <c r="S20" s="42">
        <f t="shared" si="2"/>
        <v>175</v>
      </c>
      <c r="T20" s="58">
        <f t="shared" si="0"/>
        <v>3325</v>
      </c>
    </row>
    <row r="21" spans="1:20" ht="18.399999999999999" customHeight="1" x14ac:dyDescent="0.25">
      <c r="A21"/>
      <c r="B21" s="117">
        <v>9</v>
      </c>
      <c r="C21" s="262" t="s">
        <v>81</v>
      </c>
      <c r="D21" s="263"/>
      <c r="E21" s="151">
        <f>SUM(E10:G10)*70%*7.25%</f>
        <v>6525.7902499999991</v>
      </c>
      <c r="F21" s="264">
        <f t="shared" ref="F21:F30" si="3">SUM(E21)</f>
        <v>6525.7902499999991</v>
      </c>
      <c r="G21" s="265"/>
      <c r="H21" s="152"/>
      <c r="I21" s="153">
        <f>SUM(F21)*5%</f>
        <v>326.2895125</v>
      </c>
      <c r="J21" s="154">
        <f t="shared" ref="J21:J31" si="4">SUM(F21-I21)</f>
        <v>6199.5007374999986</v>
      </c>
      <c r="L21" s="41">
        <v>10</v>
      </c>
      <c r="M21" s="266" t="s">
        <v>84</v>
      </c>
      <c r="N21" s="266"/>
      <c r="O21" s="42">
        <f>SUM(O9:Q9)*70%*5%</f>
        <v>3500</v>
      </c>
      <c r="P21" s="267">
        <f t="shared" si="1"/>
        <v>3500</v>
      </c>
      <c r="Q21" s="267"/>
      <c r="R21" s="57"/>
      <c r="S21" s="42">
        <f t="shared" si="2"/>
        <v>175</v>
      </c>
      <c r="T21" s="58">
        <f t="shared" si="0"/>
        <v>3325</v>
      </c>
    </row>
    <row r="22" spans="1:20" ht="18.399999999999999" customHeight="1" x14ac:dyDescent="0.25">
      <c r="A22"/>
      <c r="B22" s="111">
        <v>10</v>
      </c>
      <c r="C22" s="215" t="s">
        <v>82</v>
      </c>
      <c r="D22" s="216"/>
      <c r="E22" s="140">
        <f>SUM(E10:G10)*70%*7.25%</f>
        <v>6525.7902499999991</v>
      </c>
      <c r="F22" s="244">
        <f t="shared" si="3"/>
        <v>6525.7902499999991</v>
      </c>
      <c r="G22" s="245"/>
      <c r="H22" s="141"/>
      <c r="I22" s="153">
        <f t="shared" ref="I22:I31" si="5">SUM(F22)*5%</f>
        <v>326.2895125</v>
      </c>
      <c r="J22" s="155">
        <f t="shared" si="4"/>
        <v>6199.5007374999986</v>
      </c>
      <c r="L22" s="41">
        <v>11</v>
      </c>
      <c r="M22" s="266" t="s">
        <v>85</v>
      </c>
      <c r="N22" s="266"/>
      <c r="O22" s="42">
        <f>SUM(O9:Q9)*70%*5%</f>
        <v>3500</v>
      </c>
      <c r="P22" s="267">
        <f t="shared" si="1"/>
        <v>3500</v>
      </c>
      <c r="Q22" s="267"/>
      <c r="R22" s="59"/>
      <c r="S22" s="42">
        <f t="shared" si="2"/>
        <v>175</v>
      </c>
      <c r="T22" s="58">
        <f t="shared" si="0"/>
        <v>3325</v>
      </c>
    </row>
    <row r="23" spans="1:20" ht="18.399999999999999" customHeight="1" x14ac:dyDescent="0.25">
      <c r="A23"/>
      <c r="B23" s="111">
        <v>11</v>
      </c>
      <c r="C23" s="215" t="s">
        <v>83</v>
      </c>
      <c r="D23" s="216"/>
      <c r="E23" s="140">
        <f>SUM(E10:G10)*70%*5%</f>
        <v>4500.5450000000001</v>
      </c>
      <c r="F23" s="244">
        <f t="shared" si="3"/>
        <v>4500.5450000000001</v>
      </c>
      <c r="G23" s="245"/>
      <c r="H23" s="141"/>
      <c r="I23" s="153">
        <f t="shared" si="5"/>
        <v>225.02725000000001</v>
      </c>
      <c r="J23" s="155">
        <f t="shared" si="4"/>
        <v>4275.51775</v>
      </c>
      <c r="L23" s="41">
        <v>12</v>
      </c>
      <c r="M23" s="266" t="s">
        <v>86</v>
      </c>
      <c r="N23" s="266"/>
      <c r="O23" s="42">
        <f>SUM(O9:Q9)*70%*6%</f>
        <v>4200</v>
      </c>
      <c r="P23" s="267">
        <f t="shared" si="1"/>
        <v>4200</v>
      </c>
      <c r="Q23" s="267"/>
      <c r="R23" s="59"/>
      <c r="S23" s="42">
        <f t="shared" si="2"/>
        <v>210</v>
      </c>
      <c r="T23" s="58">
        <f t="shared" si="0"/>
        <v>3990</v>
      </c>
    </row>
    <row r="24" spans="1:20" ht="18.399999999999999" customHeight="1" x14ac:dyDescent="0.25">
      <c r="A24"/>
      <c r="B24" s="111">
        <v>12</v>
      </c>
      <c r="C24" s="213" t="s">
        <v>84</v>
      </c>
      <c r="D24" s="214"/>
      <c r="E24" s="140">
        <f>SUM(E10:G10)*70%*5%</f>
        <v>4500.5450000000001</v>
      </c>
      <c r="F24" s="244">
        <f t="shared" si="3"/>
        <v>4500.5450000000001</v>
      </c>
      <c r="G24" s="245"/>
      <c r="H24" s="141"/>
      <c r="I24" s="153">
        <f t="shared" si="5"/>
        <v>225.02725000000001</v>
      </c>
      <c r="J24" s="155">
        <f t="shared" si="4"/>
        <v>4275.51775</v>
      </c>
      <c r="L24" s="60">
        <v>13</v>
      </c>
      <c r="M24" s="292" t="s">
        <v>87</v>
      </c>
      <c r="N24" s="292"/>
      <c r="O24" s="42">
        <f>SUM(O9:Q9)*70%*4%</f>
        <v>2800</v>
      </c>
      <c r="P24" s="267">
        <f t="shared" si="1"/>
        <v>2800</v>
      </c>
      <c r="Q24" s="267"/>
      <c r="R24" s="59"/>
      <c r="S24" s="42">
        <f t="shared" si="2"/>
        <v>140</v>
      </c>
      <c r="T24" s="58">
        <f t="shared" si="0"/>
        <v>2660</v>
      </c>
    </row>
    <row r="25" spans="1:20" ht="18.399999999999999" customHeight="1" x14ac:dyDescent="0.25">
      <c r="A25"/>
      <c r="B25" s="111">
        <v>13</v>
      </c>
      <c r="C25" s="213" t="s">
        <v>85</v>
      </c>
      <c r="D25" s="214"/>
      <c r="E25" s="140">
        <f>SUM(E10:G10)*70%*5%</f>
        <v>4500.5450000000001</v>
      </c>
      <c r="F25" s="244">
        <f t="shared" si="3"/>
        <v>4500.5450000000001</v>
      </c>
      <c r="G25" s="245"/>
      <c r="H25" s="156"/>
      <c r="I25" s="153">
        <f t="shared" si="5"/>
        <v>225.02725000000001</v>
      </c>
      <c r="J25" s="155">
        <f t="shared" si="4"/>
        <v>4275.51775</v>
      </c>
      <c r="L25" s="60">
        <v>14</v>
      </c>
      <c r="M25" s="292" t="s">
        <v>88</v>
      </c>
      <c r="N25" s="292"/>
      <c r="O25" s="42">
        <f>SUM(O9:Q9)*70%*4%</f>
        <v>2800</v>
      </c>
      <c r="P25" s="267">
        <f>SUM(O25)</f>
        <v>2800</v>
      </c>
      <c r="Q25" s="267"/>
      <c r="R25" s="42"/>
      <c r="S25" s="42">
        <f t="shared" si="2"/>
        <v>140</v>
      </c>
      <c r="T25" s="58">
        <f t="shared" si="0"/>
        <v>2660</v>
      </c>
    </row>
    <row r="26" spans="1:20" ht="18.399999999999999" customHeight="1" x14ac:dyDescent="0.25">
      <c r="A26"/>
      <c r="B26" s="111">
        <v>14</v>
      </c>
      <c r="C26" s="213" t="s">
        <v>86</v>
      </c>
      <c r="D26" s="214"/>
      <c r="E26" s="140">
        <f>SUM(E10:G10)*70%*6%</f>
        <v>5400.6539999999995</v>
      </c>
      <c r="F26" s="244">
        <f t="shared" si="3"/>
        <v>5400.6539999999995</v>
      </c>
      <c r="G26" s="245"/>
      <c r="H26" s="156"/>
      <c r="I26" s="153">
        <f t="shared" si="5"/>
        <v>270.03269999999998</v>
      </c>
      <c r="J26" s="155">
        <f t="shared" si="4"/>
        <v>5130.6212999999998</v>
      </c>
      <c r="K26" s="13"/>
      <c r="L26" s="60">
        <v>15</v>
      </c>
      <c r="M26" s="289" t="s">
        <v>89</v>
      </c>
      <c r="N26" s="289"/>
      <c r="O26" s="61">
        <f>SUM(O9*70%*1%)</f>
        <v>700</v>
      </c>
      <c r="P26" s="267">
        <f>SUM(O26)</f>
        <v>700</v>
      </c>
      <c r="Q26" s="267"/>
      <c r="R26" s="42"/>
      <c r="S26" s="42">
        <f>SUM(P26+R26)*5%</f>
        <v>35</v>
      </c>
      <c r="T26" s="58">
        <f>SUM(P26+R26-S26)</f>
        <v>665</v>
      </c>
    </row>
    <row r="27" spans="1:20" ht="18.399999999999999" customHeight="1" x14ac:dyDescent="0.25">
      <c r="A27"/>
      <c r="B27" s="111">
        <v>15</v>
      </c>
      <c r="C27" s="213" t="s">
        <v>87</v>
      </c>
      <c r="D27" s="214"/>
      <c r="E27" s="140">
        <f>SUM(E10:G10)*70%*4%</f>
        <v>3600.4359999999997</v>
      </c>
      <c r="F27" s="244">
        <f t="shared" si="3"/>
        <v>3600.4359999999997</v>
      </c>
      <c r="G27" s="245"/>
      <c r="H27" s="157"/>
      <c r="I27" s="153">
        <f t="shared" si="5"/>
        <v>180.02179999999998</v>
      </c>
      <c r="J27" s="155">
        <f t="shared" si="4"/>
        <v>3420.4141999999997</v>
      </c>
      <c r="K27" s="14"/>
      <c r="L27" s="60">
        <v>16</v>
      </c>
      <c r="M27" s="289" t="s">
        <v>90</v>
      </c>
      <c r="N27" s="289"/>
      <c r="O27" s="61">
        <f>SUM(O9*70%)*1%</f>
        <v>700</v>
      </c>
      <c r="P27" s="267">
        <f>SUM(O27)</f>
        <v>700</v>
      </c>
      <c r="Q27" s="267"/>
      <c r="R27" s="42"/>
      <c r="S27" s="42">
        <f>SUM(P27+R27)*5%</f>
        <v>35</v>
      </c>
      <c r="T27" s="58">
        <f>SUM(P27+R27-S27)</f>
        <v>665</v>
      </c>
    </row>
    <row r="28" spans="1:20" ht="18.399999999999999" customHeight="1" x14ac:dyDescent="0.25">
      <c r="A28"/>
      <c r="B28" s="111">
        <v>16</v>
      </c>
      <c r="C28" s="213" t="s">
        <v>88</v>
      </c>
      <c r="D28" s="214"/>
      <c r="E28" s="158">
        <f>SUM(E10:G10)*70%*4%</f>
        <v>3600.4359999999997</v>
      </c>
      <c r="F28" s="244">
        <f t="shared" si="3"/>
        <v>3600.4359999999997</v>
      </c>
      <c r="G28" s="245"/>
      <c r="H28" s="141"/>
      <c r="I28" s="153">
        <f t="shared" si="5"/>
        <v>180.02179999999998</v>
      </c>
      <c r="J28" s="144">
        <f t="shared" si="4"/>
        <v>3420.4141999999997</v>
      </c>
      <c r="K28" s="14"/>
      <c r="L28" s="60">
        <v>17</v>
      </c>
      <c r="M28" s="289" t="s">
        <v>111</v>
      </c>
      <c r="N28" s="289"/>
      <c r="O28" s="61">
        <f>SUM(O9*70%*0.75%)</f>
        <v>525</v>
      </c>
      <c r="P28" s="267">
        <f>O28</f>
        <v>525</v>
      </c>
      <c r="Q28" s="267"/>
      <c r="R28" s="42"/>
      <c r="S28" s="42">
        <f>SUM(P28+R28)*5%</f>
        <v>26.25</v>
      </c>
      <c r="T28" s="58">
        <f>SUM(P28+R28-S28)</f>
        <v>498.75</v>
      </c>
    </row>
    <row r="29" spans="1:20" ht="18.399999999999999" customHeight="1" x14ac:dyDescent="0.25">
      <c r="A29"/>
      <c r="B29" s="111">
        <v>17</v>
      </c>
      <c r="C29" s="121" t="s">
        <v>89</v>
      </c>
      <c r="D29" s="122"/>
      <c r="E29" s="119">
        <f>SUM(E10*70%*1%)</f>
        <v>900.10899999999992</v>
      </c>
      <c r="F29" s="238">
        <f t="shared" si="3"/>
        <v>900.10899999999992</v>
      </c>
      <c r="G29" s="239"/>
      <c r="H29" s="123"/>
      <c r="I29" s="118">
        <f t="shared" si="5"/>
        <v>45.005449999999996</v>
      </c>
      <c r="J29" s="120">
        <f t="shared" si="4"/>
        <v>855.10354999999993</v>
      </c>
      <c r="K29" s="15"/>
      <c r="L29" s="60"/>
      <c r="M29" s="293"/>
      <c r="N29" s="294"/>
      <c r="O29" s="61"/>
      <c r="P29" s="290"/>
      <c r="Q29" s="291"/>
      <c r="R29" s="62"/>
      <c r="S29" s="42"/>
      <c r="T29" s="58"/>
    </row>
    <row r="30" spans="1:20" ht="18.399999999999999" customHeight="1" x14ac:dyDescent="0.25">
      <c r="A30"/>
      <c r="B30" s="111">
        <v>18</v>
      </c>
      <c r="C30" s="121" t="s">
        <v>90</v>
      </c>
      <c r="D30" s="122"/>
      <c r="E30" s="119">
        <f>SUM(E10*70%*1%)</f>
        <v>900.10899999999992</v>
      </c>
      <c r="F30" s="238">
        <f t="shared" si="3"/>
        <v>900.10899999999992</v>
      </c>
      <c r="G30" s="239"/>
      <c r="H30" s="123"/>
      <c r="I30" s="118">
        <f t="shared" si="5"/>
        <v>45.005449999999996</v>
      </c>
      <c r="J30" s="120">
        <f t="shared" si="4"/>
        <v>855.10354999999993</v>
      </c>
      <c r="K30" s="16"/>
      <c r="L30" s="60"/>
      <c r="M30" s="295"/>
      <c r="N30" s="296"/>
      <c r="O30" s="61"/>
      <c r="P30" s="290"/>
      <c r="Q30" s="291"/>
      <c r="R30" s="42"/>
      <c r="S30" s="42"/>
      <c r="T30" s="58"/>
    </row>
    <row r="31" spans="1:20" ht="18.399999999999999" customHeight="1" thickBot="1" x14ac:dyDescent="0.3">
      <c r="A31"/>
      <c r="B31" s="111">
        <v>19</v>
      </c>
      <c r="C31" s="124" t="s">
        <v>91</v>
      </c>
      <c r="D31" s="125"/>
      <c r="E31" s="119">
        <f>SUM(E10*70%*0.75%)</f>
        <v>675.08174999999994</v>
      </c>
      <c r="F31" s="238">
        <f>E31</f>
        <v>675.08174999999994</v>
      </c>
      <c r="G31" s="239"/>
      <c r="H31" s="123"/>
      <c r="I31" s="118">
        <f t="shared" si="5"/>
        <v>33.754087499999997</v>
      </c>
      <c r="J31" s="120">
        <f t="shared" si="4"/>
        <v>641.32766249999997</v>
      </c>
      <c r="K31" s="16"/>
      <c r="L31" s="63"/>
      <c r="M31" s="279"/>
      <c r="N31" s="279"/>
      <c r="O31" s="64"/>
      <c r="P31" s="286"/>
      <c r="Q31" s="286"/>
      <c r="R31" s="65"/>
      <c r="S31" s="65"/>
      <c r="T31" s="66"/>
    </row>
    <row r="32" spans="1:20" ht="18.399999999999999" customHeight="1" thickBot="1" x14ac:dyDescent="0.3">
      <c r="A32"/>
      <c r="B32" s="111"/>
      <c r="C32" s="124"/>
      <c r="D32" s="125"/>
      <c r="E32" s="119"/>
      <c r="F32" s="238"/>
      <c r="G32" s="239"/>
      <c r="H32" s="123"/>
      <c r="I32" s="126"/>
      <c r="J32" s="120"/>
      <c r="K32" s="16"/>
      <c r="L32" s="67"/>
      <c r="M32" s="68" t="s">
        <v>92</v>
      </c>
      <c r="N32" s="68"/>
      <c r="O32" s="280">
        <f>SUM(O7:Q8)+P12+P13+P14+P15+P16+P18+P19+P20+P21+P22+P23+P24+P25+P26+P31+P27+P28+P30</f>
        <v>55975</v>
      </c>
      <c r="P32" s="281"/>
      <c r="Q32" s="282"/>
      <c r="R32" s="69">
        <f>SUM(P12:Q29)</f>
        <v>57375</v>
      </c>
      <c r="S32" s="70">
        <f>SUM(S18:S31)</f>
        <v>1618.75</v>
      </c>
      <c r="T32" s="71">
        <f>SUM(T18:T31)</f>
        <v>30756.25</v>
      </c>
    </row>
    <row r="33" spans="1:20" ht="18.399999999999999" customHeight="1" thickBot="1" x14ac:dyDescent="0.3">
      <c r="A33" s="127"/>
      <c r="B33" s="128"/>
      <c r="C33" s="240"/>
      <c r="D33" s="241"/>
      <c r="E33" s="129"/>
      <c r="F33" s="242"/>
      <c r="G33" s="243"/>
      <c r="H33" s="130"/>
      <c r="I33" s="131"/>
      <c r="J33" s="120"/>
      <c r="L33" s="24"/>
      <c r="M33" s="24" t="s">
        <v>93</v>
      </c>
      <c r="N33" s="24"/>
      <c r="O33" s="223">
        <f>SUM(T37-O32)</f>
        <v>57025</v>
      </c>
      <c r="P33" s="224"/>
      <c r="Q33" s="225"/>
      <c r="R33" s="72"/>
      <c r="S33" s="73"/>
      <c r="T33" s="74">
        <f>SUM(O33/T37%)</f>
        <v>50.464601769911503</v>
      </c>
    </row>
    <row r="34" spans="1:20" ht="18.399999999999999" customHeight="1" thickBot="1" x14ac:dyDescent="0.3">
      <c r="A34"/>
      <c r="B34" s="68"/>
      <c r="C34" s="26" t="s">
        <v>92</v>
      </c>
      <c r="D34" s="26"/>
      <c r="E34" s="223">
        <f>SUM(E7:G9)+F13+F14+F15+F16+F17+F18+F19+F20+F21+F22+F23+F24+F25+F26+F27+F28+F29++F30+F31+F32+F33</f>
        <v>357193.04124999995</v>
      </c>
      <c r="F34" s="224"/>
      <c r="G34" s="225"/>
      <c r="H34" s="90">
        <f>SUM(F13:F33)</f>
        <v>123280.04124999999</v>
      </c>
      <c r="I34" s="132">
        <f>SUM(I21:I33)</f>
        <v>2081.5020625000002</v>
      </c>
      <c r="J34" s="133">
        <f>SUM(J21:J33)</f>
        <v>39548.539187499991</v>
      </c>
      <c r="L34" s="220" t="s">
        <v>54</v>
      </c>
      <c r="M34" s="231"/>
      <c r="N34" s="231"/>
      <c r="O34" s="232"/>
      <c r="P34" s="220" t="s">
        <v>53</v>
      </c>
      <c r="Q34" s="231"/>
      <c r="R34" s="231"/>
      <c r="S34" s="231"/>
      <c r="T34" s="232"/>
    </row>
    <row r="35" spans="1:20" ht="18.399999999999999" customHeight="1" thickTop="1" thickBot="1" x14ac:dyDescent="0.3">
      <c r="A35"/>
      <c r="B35" s="24"/>
      <c r="C35" s="24" t="s">
        <v>93</v>
      </c>
      <c r="D35" s="24"/>
      <c r="E35" s="226">
        <f>SUM(J39-E34)</f>
        <v>70556.958750000049</v>
      </c>
      <c r="F35" s="227"/>
      <c r="G35" s="228"/>
      <c r="H35" s="229" t="s">
        <v>94</v>
      </c>
      <c r="I35" s="230"/>
      <c r="J35" s="134">
        <f>SUM(E35/J39%)</f>
        <v>16.494905610753957</v>
      </c>
      <c r="L35" s="283" t="s">
        <v>116</v>
      </c>
      <c r="M35" s="284"/>
      <c r="N35" s="284"/>
      <c r="O35" s="285"/>
      <c r="P35" s="283" t="s">
        <v>117</v>
      </c>
      <c r="Q35" s="284"/>
      <c r="R35" s="284"/>
      <c r="S35" s="284"/>
      <c r="T35" s="285"/>
    </row>
    <row r="36" spans="1:20" ht="18.399999999999999" customHeight="1" thickBot="1" x14ac:dyDescent="0.3">
      <c r="A36"/>
      <c r="B36" s="220" t="s">
        <v>54</v>
      </c>
      <c r="C36" s="231"/>
      <c r="D36" s="231"/>
      <c r="E36" s="232"/>
      <c r="F36" s="220" t="s">
        <v>53</v>
      </c>
      <c r="G36" s="231"/>
      <c r="H36" s="231"/>
      <c r="I36" s="231"/>
      <c r="J36" s="232"/>
      <c r="L36" s="220" t="s">
        <v>69</v>
      </c>
      <c r="M36" s="221"/>
      <c r="N36" s="75" t="s">
        <v>61</v>
      </c>
      <c r="O36" s="76" t="s">
        <v>95</v>
      </c>
      <c r="P36" s="222" t="s">
        <v>72</v>
      </c>
      <c r="Q36" s="221"/>
      <c r="R36" s="77" t="s">
        <v>96</v>
      </c>
      <c r="S36" s="78" t="s">
        <v>97</v>
      </c>
      <c r="T36" s="79" t="s">
        <v>98</v>
      </c>
    </row>
    <row r="37" spans="1:20" ht="18.399999999999999" customHeight="1" thickTop="1" thickBot="1" x14ac:dyDescent="0.3">
      <c r="A37"/>
      <c r="B37" s="233" t="s">
        <v>121</v>
      </c>
      <c r="C37" s="234"/>
      <c r="D37" s="234"/>
      <c r="E37" s="235"/>
      <c r="F37" s="236" t="s">
        <v>122</v>
      </c>
      <c r="G37" s="237"/>
      <c r="H37" s="237"/>
      <c r="I37" s="237"/>
      <c r="J37" s="237"/>
      <c r="K37" s="17"/>
      <c r="L37" s="271">
        <v>100000</v>
      </c>
      <c r="M37" s="272"/>
      <c r="N37" s="80">
        <f>SUM(L37*18%)</f>
        <v>18000</v>
      </c>
      <c r="O37" s="81">
        <f>SUM(L37+N37)</f>
        <v>118000</v>
      </c>
      <c r="P37" s="273">
        <f>SUM(O37-T37)</f>
        <v>5000</v>
      </c>
      <c r="Q37" s="272"/>
      <c r="R37" s="81">
        <v>0</v>
      </c>
      <c r="S37" s="82"/>
      <c r="T37" s="83">
        <v>113000</v>
      </c>
    </row>
    <row r="38" spans="1:20" ht="18.399999999999999" customHeight="1" thickTop="1" thickBot="1" x14ac:dyDescent="0.3">
      <c r="A38"/>
      <c r="B38" s="220" t="s">
        <v>69</v>
      </c>
      <c r="C38" s="221"/>
      <c r="D38" s="75" t="s">
        <v>61</v>
      </c>
      <c r="E38" s="76" t="s">
        <v>95</v>
      </c>
      <c r="F38" s="222" t="s">
        <v>72</v>
      </c>
      <c r="G38" s="221"/>
      <c r="H38" s="77" t="s">
        <v>96</v>
      </c>
      <c r="I38" s="78" t="s">
        <v>97</v>
      </c>
      <c r="J38" s="79" t="s">
        <v>98</v>
      </c>
      <c r="L38" s="274" t="s">
        <v>103</v>
      </c>
      <c r="M38" s="275"/>
      <c r="N38" s="275"/>
      <c r="O38" s="275"/>
      <c r="P38" s="275"/>
      <c r="Q38" s="276"/>
      <c r="R38" s="220" t="s">
        <v>112</v>
      </c>
      <c r="S38" s="221"/>
      <c r="T38" s="79" t="s">
        <v>101</v>
      </c>
    </row>
    <row r="39" spans="1:20" ht="18.399999999999999" customHeight="1" thickTop="1" thickBot="1" x14ac:dyDescent="0.3">
      <c r="A39"/>
      <c r="B39" s="254">
        <v>362500</v>
      </c>
      <c r="C39" s="255"/>
      <c r="D39" s="80">
        <f>SUM(B39*18%)</f>
        <v>65250</v>
      </c>
      <c r="E39" s="81">
        <f>SUM(B39:D39)</f>
        <v>427750</v>
      </c>
      <c r="F39" s="256">
        <v>0</v>
      </c>
      <c r="G39" s="255"/>
      <c r="H39" s="81">
        <v>0</v>
      </c>
      <c r="I39" s="82">
        <v>0</v>
      </c>
      <c r="J39" s="83">
        <v>427750</v>
      </c>
      <c r="L39" s="248" t="s">
        <v>102</v>
      </c>
      <c r="M39" s="249"/>
      <c r="N39" s="249"/>
      <c r="O39" s="249"/>
      <c r="P39" s="249"/>
      <c r="Q39" s="249"/>
      <c r="R39" s="251"/>
      <c r="S39" s="277"/>
      <c r="T39" s="92"/>
    </row>
    <row r="40" spans="1:20" ht="18.399999999999999" customHeight="1" thickTop="1" thickBot="1" x14ac:dyDescent="0.3">
      <c r="A40"/>
      <c r="B40" s="257" t="s">
        <v>99</v>
      </c>
      <c r="C40" s="258"/>
      <c r="D40" s="258"/>
      <c r="E40" s="258"/>
      <c r="F40" s="258"/>
      <c r="G40" s="259"/>
      <c r="H40" s="220" t="s">
        <v>100</v>
      </c>
      <c r="I40" s="221"/>
      <c r="J40" s="79" t="s">
        <v>101</v>
      </c>
      <c r="L40" s="278" t="s">
        <v>113</v>
      </c>
      <c r="M40" s="278"/>
      <c r="N40" s="278"/>
      <c r="O40" s="278"/>
      <c r="P40" s="278"/>
      <c r="Q40" s="278"/>
      <c r="R40" s="278"/>
      <c r="S40" s="278"/>
      <c r="T40" s="91" t="s">
        <v>114</v>
      </c>
    </row>
    <row r="41" spans="1:20" ht="18.399999999999999" customHeight="1" thickTop="1" thickBot="1" x14ac:dyDescent="0.3">
      <c r="A41"/>
      <c r="B41" s="248" t="s">
        <v>102</v>
      </c>
      <c r="C41" s="249"/>
      <c r="D41" s="249"/>
      <c r="E41" s="249"/>
      <c r="F41" s="249"/>
      <c r="G41" s="250"/>
      <c r="H41" s="251"/>
      <c r="I41" s="252"/>
      <c r="J41" s="135"/>
      <c r="K41" s="10"/>
    </row>
    <row r="42" spans="1:20" ht="18.399999999999999" customHeight="1" x14ac:dyDescent="0.25">
      <c r="A42"/>
      <c r="B42" s="84" t="s">
        <v>113</v>
      </c>
      <c r="C42" s="85"/>
      <c r="D42" s="86"/>
      <c r="E42" s="87" t="s">
        <v>114</v>
      </c>
      <c r="F42" s="88"/>
      <c r="G42" s="88"/>
      <c r="H42" s="88"/>
      <c r="I42" s="88"/>
      <c r="J42" s="88"/>
      <c r="K42" s="18"/>
    </row>
  </sheetData>
  <mergeCells count="149">
    <mergeCell ref="M7:N7"/>
    <mergeCell ref="O7:Q7"/>
    <mergeCell ref="M8:N8"/>
    <mergeCell ref="P15:Q15"/>
    <mergeCell ref="M16:N16"/>
    <mergeCell ref="P16:Q16"/>
    <mergeCell ref="O8:Q8"/>
    <mergeCell ref="O9:Q9"/>
    <mergeCell ref="M17:N17"/>
    <mergeCell ref="P17:Q17"/>
    <mergeCell ref="M12:N12"/>
    <mergeCell ref="P12:Q12"/>
    <mergeCell ref="M13:N13"/>
    <mergeCell ref="P13:Q13"/>
    <mergeCell ref="M31:N31"/>
    <mergeCell ref="O32:Q32"/>
    <mergeCell ref="O33:Q33"/>
    <mergeCell ref="L34:O34"/>
    <mergeCell ref="P34:T34"/>
    <mergeCell ref="L35:O35"/>
    <mergeCell ref="P35:T35"/>
    <mergeCell ref="P31:Q31"/>
    <mergeCell ref="H18:H19"/>
    <mergeCell ref="J18:J19"/>
    <mergeCell ref="M27:N27"/>
    <mergeCell ref="P27:Q27"/>
    <mergeCell ref="M28:N28"/>
    <mergeCell ref="P28:Q28"/>
    <mergeCell ref="P29:Q29"/>
    <mergeCell ref="P30:Q30"/>
    <mergeCell ref="M24:N24"/>
    <mergeCell ref="P24:Q24"/>
    <mergeCell ref="M25:N25"/>
    <mergeCell ref="P25:Q25"/>
    <mergeCell ref="M26:N26"/>
    <mergeCell ref="P26:Q26"/>
    <mergeCell ref="M29:N29"/>
    <mergeCell ref="M30:N30"/>
    <mergeCell ref="L36:M36"/>
    <mergeCell ref="P36:Q36"/>
    <mergeCell ref="L37:M37"/>
    <mergeCell ref="P37:Q37"/>
    <mergeCell ref="L38:Q38"/>
    <mergeCell ref="R38:S38"/>
    <mergeCell ref="L39:Q39"/>
    <mergeCell ref="R39:S39"/>
    <mergeCell ref="L40:S40"/>
    <mergeCell ref="M21:N21"/>
    <mergeCell ref="P21:Q21"/>
    <mergeCell ref="M22:N22"/>
    <mergeCell ref="P22:Q22"/>
    <mergeCell ref="M23:N23"/>
    <mergeCell ref="P23:Q23"/>
    <mergeCell ref="M18:N18"/>
    <mergeCell ref="P18:Q18"/>
    <mergeCell ref="M19:N19"/>
    <mergeCell ref="P19:Q19"/>
    <mergeCell ref="M20:N20"/>
    <mergeCell ref="P20:Q20"/>
    <mergeCell ref="B41:G41"/>
    <mergeCell ref="H41:I41"/>
    <mergeCell ref="P2:Q2"/>
    <mergeCell ref="B39:C39"/>
    <mergeCell ref="F39:G39"/>
    <mergeCell ref="B40:G40"/>
    <mergeCell ref="H40:I40"/>
    <mergeCell ref="C27:D27"/>
    <mergeCell ref="F27:G27"/>
    <mergeCell ref="C28:D28"/>
    <mergeCell ref="F28:G28"/>
    <mergeCell ref="C23:D23"/>
    <mergeCell ref="F23:G23"/>
    <mergeCell ref="C24:D24"/>
    <mergeCell ref="F24:G24"/>
    <mergeCell ref="C25:D25"/>
    <mergeCell ref="F25:G25"/>
    <mergeCell ref="F19:G19"/>
    <mergeCell ref="F20:G20"/>
    <mergeCell ref="C21:D21"/>
    <mergeCell ref="F21:G21"/>
    <mergeCell ref="C22:D22"/>
    <mergeCell ref="F22:G22"/>
    <mergeCell ref="C16:D16"/>
    <mergeCell ref="F29:G29"/>
    <mergeCell ref="F30:G30"/>
    <mergeCell ref="F31:G31"/>
    <mergeCell ref="F32:G32"/>
    <mergeCell ref="C33:D33"/>
    <mergeCell ref="F33:G33"/>
    <mergeCell ref="C26:D26"/>
    <mergeCell ref="F26:G26"/>
    <mergeCell ref="C20:D20"/>
    <mergeCell ref="B38:C38"/>
    <mergeCell ref="F38:G38"/>
    <mergeCell ref="E34:G34"/>
    <mergeCell ref="E35:G35"/>
    <mergeCell ref="H35:I35"/>
    <mergeCell ref="B36:E36"/>
    <mergeCell ref="F36:J36"/>
    <mergeCell ref="B37:E37"/>
    <mergeCell ref="F37:J37"/>
    <mergeCell ref="F17:G17"/>
    <mergeCell ref="C18:D18"/>
    <mergeCell ref="F18:G18"/>
    <mergeCell ref="C19:D19"/>
    <mergeCell ref="C14:D14"/>
    <mergeCell ref="F14:G14"/>
    <mergeCell ref="C15:D15"/>
    <mergeCell ref="F15:G15"/>
    <mergeCell ref="R2:T2"/>
    <mergeCell ref="S3:T3"/>
    <mergeCell ref="L4:N4"/>
    <mergeCell ref="O4:Q4"/>
    <mergeCell ref="L5:N5"/>
    <mergeCell ref="O5:Q5"/>
    <mergeCell ref="Q3:R3"/>
    <mergeCell ref="L6:N6"/>
    <mergeCell ref="O6:Q6"/>
    <mergeCell ref="L10:T10"/>
    <mergeCell ref="M11:N11"/>
    <mergeCell ref="P11:Q11"/>
    <mergeCell ref="T14:T16"/>
    <mergeCell ref="M14:N14"/>
    <mergeCell ref="P14:Q14"/>
    <mergeCell ref="M15:N15"/>
    <mergeCell ref="F2:G2"/>
    <mergeCell ref="H2:J2"/>
    <mergeCell ref="I3:J3"/>
    <mergeCell ref="B4:D4"/>
    <mergeCell ref="E4:G4"/>
    <mergeCell ref="B5:D5"/>
    <mergeCell ref="E5:G5"/>
    <mergeCell ref="H15:H17"/>
    <mergeCell ref="J15:J17"/>
    <mergeCell ref="E10:G10"/>
    <mergeCell ref="B11:J11"/>
    <mergeCell ref="C12:D12"/>
    <mergeCell ref="F12:G12"/>
    <mergeCell ref="C13:D13"/>
    <mergeCell ref="F13:G13"/>
    <mergeCell ref="B6:G6"/>
    <mergeCell ref="C7:D7"/>
    <mergeCell ref="E7:G7"/>
    <mergeCell ref="C8:D8"/>
    <mergeCell ref="E8:G8"/>
    <mergeCell ref="C9:D9"/>
    <mergeCell ref="E9:G9"/>
    <mergeCell ref="F16:G16"/>
    <mergeCell ref="C17:D17"/>
  </mergeCells>
  <printOptions horizontalCentered="1" verticalCentered="1"/>
  <pageMargins left="0.15748031496062992" right="0" top="0.11811023622047245" bottom="0" header="0.15748031496062992" footer="0"/>
  <pageSetup paperSize="9" orientation="portrait" horizontalDpi="4294967293" r:id="rId1"/>
  <headerFooter alignWithMargins="0">
    <oddFooter>&amp;C&amp;"Arial,Bold Italic"&amp;6pressy / my doc / drafts / finance / deal details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</vt:lpstr>
      <vt:lpstr>DDC</vt:lpstr>
      <vt:lpstr>DDD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kiran</dc:creator>
  <cp:lastModifiedBy>vinay</cp:lastModifiedBy>
  <dcterms:created xsi:type="dcterms:W3CDTF">2022-11-26T05:14:54Z</dcterms:created>
  <dcterms:modified xsi:type="dcterms:W3CDTF">2023-02-12T13:55:41Z</dcterms:modified>
</cp:coreProperties>
</file>